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https://houseofhr-my.sharepoint.com/personal/rreali_wyzer_nl/Documents/AC Wyzer/Wyzerberekeningen/20323/"/>
    </mc:Choice>
  </mc:AlternateContent>
  <xr:revisionPtr revIDLastSave="10" documentId="8_{425C376D-70D0-4526-981F-02EC70C1D8A6}" xr6:coauthVersionLast="47" xr6:coauthVersionMax="47" xr10:uidLastSave="{0639CE04-A5B5-44AB-8DF8-EAD26A37AF90}"/>
  <bookViews>
    <workbookView xWindow="-120" yWindow="-120" windowWidth="38640" windowHeight="21240" activeTab="1" xr2:uid="{00000000-000D-0000-FFFF-FFFF00000000}"/>
  </bookViews>
  <sheets>
    <sheet name="PW afwijkende normen" sheetId="2" r:id="rId1"/>
    <sheet name="IOAW afwijkende grondslagen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3" l="1"/>
  <c r="N36" i="3"/>
  <c r="I36" i="3"/>
  <c r="O35" i="3"/>
  <c r="N35" i="3"/>
  <c r="I35" i="3"/>
  <c r="O34" i="3"/>
  <c r="N34" i="3"/>
  <c r="I34" i="3"/>
  <c r="O33" i="3"/>
  <c r="N33" i="3"/>
  <c r="I33" i="3"/>
  <c r="O32" i="3"/>
  <c r="N32" i="3"/>
  <c r="I32" i="3"/>
  <c r="O31" i="3"/>
  <c r="N31" i="3"/>
  <c r="I31" i="3"/>
  <c r="O30" i="3"/>
  <c r="N30" i="3"/>
  <c r="I30" i="3"/>
  <c r="O29" i="3"/>
  <c r="N29" i="3"/>
  <c r="I29" i="3"/>
  <c r="O28" i="3"/>
  <c r="N28" i="3"/>
  <c r="I28" i="3"/>
  <c r="O27" i="3"/>
  <c r="N27" i="3"/>
  <c r="I27" i="3"/>
  <c r="O26" i="3"/>
  <c r="N26" i="3"/>
  <c r="I26" i="3"/>
  <c r="O25" i="3"/>
  <c r="N25" i="3"/>
  <c r="I25" i="3"/>
  <c r="O24" i="3"/>
  <c r="N24" i="3"/>
  <c r="I24" i="3"/>
  <c r="O23" i="3"/>
  <c r="N23" i="3"/>
  <c r="I23" i="3"/>
  <c r="O22" i="3"/>
  <c r="N22" i="3"/>
  <c r="I22" i="3"/>
  <c r="O21" i="3"/>
  <c r="N21" i="3"/>
  <c r="I21" i="3"/>
  <c r="O20" i="3"/>
  <c r="N20" i="3"/>
  <c r="G20" i="3"/>
  <c r="D20" i="3" s="1"/>
  <c r="H33" i="2"/>
  <c r="J33" i="2" s="1"/>
  <c r="H32" i="2"/>
  <c r="J32" i="2" s="1"/>
  <c r="H29" i="2"/>
  <c r="J29" i="2" s="1"/>
  <c r="H30" i="2"/>
  <c r="J30" i="2" s="1"/>
  <c r="H31" i="2"/>
  <c r="J31" i="2" s="1"/>
  <c r="H24" i="2"/>
  <c r="H25" i="2"/>
  <c r="H26" i="2"/>
  <c r="H27" i="2"/>
  <c r="H28" i="2"/>
  <c r="E20" i="3" l="1"/>
  <c r="G21" i="3"/>
  <c r="J27" i="2"/>
  <c r="D21" i="3" l="1"/>
  <c r="E21" i="3" s="1"/>
  <c r="G22" i="3"/>
  <c r="J28" i="2"/>
  <c r="D22" i="3" l="1"/>
  <c r="E22" i="3" s="1"/>
  <c r="G23" i="3"/>
  <c r="J25" i="2"/>
  <c r="H19" i="2"/>
  <c r="J19" i="2" s="1"/>
  <c r="H20" i="2"/>
  <c r="J20" i="2" s="1"/>
  <c r="H21" i="2"/>
  <c r="J21" i="2" s="1"/>
  <c r="H22" i="2"/>
  <c r="J22" i="2" s="1"/>
  <c r="H23" i="2"/>
  <c r="J23" i="2" s="1"/>
  <c r="J24" i="2"/>
  <c r="H18" i="2"/>
  <c r="J18" i="2" s="1"/>
  <c r="D23" i="3" l="1"/>
  <c r="E23" i="3" s="1"/>
  <c r="G24" i="3"/>
  <c r="D17" i="2"/>
  <c r="D18" i="2" s="1"/>
  <c r="D19" i="2" s="1"/>
  <c r="D20" i="2" s="1"/>
  <c r="D21" i="2" s="1"/>
  <c r="D22" i="2" s="1"/>
  <c r="D23" i="2" s="1"/>
  <c r="D24" i="2" s="1"/>
  <c r="D25" i="2" s="1"/>
  <c r="D24" i="3" l="1"/>
  <c r="E24" i="3" s="1"/>
  <c r="G25" i="3"/>
  <c r="D26" i="2"/>
  <c r="D25" i="3" l="1"/>
  <c r="E25" i="3" s="1"/>
  <c r="G26" i="3"/>
  <c r="D27" i="2"/>
  <c r="D26" i="3" l="1"/>
  <c r="E26" i="3" s="1"/>
  <c r="G27" i="3"/>
  <c r="D28" i="2"/>
  <c r="D27" i="3" l="1"/>
  <c r="E27" i="3" s="1"/>
  <c r="G28" i="3"/>
  <c r="D29" i="2"/>
  <c r="D28" i="3" l="1"/>
  <c r="E28" i="3" s="1"/>
  <c r="G29" i="3"/>
  <c r="D30" i="2"/>
  <c r="D29" i="3" l="1"/>
  <c r="E29" i="3" s="1"/>
  <c r="G30" i="3"/>
  <c r="D31" i="2"/>
  <c r="D32" i="2" s="1"/>
  <c r="D33" i="2" s="1"/>
  <c r="D30" i="3" l="1"/>
  <c r="E30" i="3" s="1"/>
  <c r="G31" i="3"/>
  <c r="D31" i="3" l="1"/>
  <c r="E31" i="3" s="1"/>
  <c r="G32" i="3"/>
  <c r="D32" i="3" l="1"/>
  <c r="E32" i="3" s="1"/>
  <c r="G33" i="3"/>
  <c r="D33" i="3" l="1"/>
  <c r="E33" i="3" s="1"/>
  <c r="G34" i="3"/>
  <c r="D34" i="3" l="1"/>
  <c r="E34" i="3" s="1"/>
  <c r="G35" i="3"/>
  <c r="D35" i="3" l="1"/>
  <c r="E35" i="3" s="1"/>
  <c r="G36" i="3"/>
  <c r="D36" i="3" l="1"/>
  <c r="E36" i="3" s="1"/>
</calcChain>
</file>

<file path=xl/sharedStrings.xml><?xml version="1.0" encoding="utf-8"?>
<sst xmlns="http://schemas.openxmlformats.org/spreadsheetml/2006/main" count="75" uniqueCount="44">
  <si>
    <t>pw</t>
  </si>
  <si>
    <t>1e halfjaar 2015</t>
  </si>
  <si>
    <t>1e halfjaar 2016</t>
  </si>
  <si>
    <t>2e halfjaar 2015</t>
  </si>
  <si>
    <t>2e halfjaar 2017</t>
  </si>
  <si>
    <t>PW</t>
  </si>
  <si>
    <t>Periode</t>
  </si>
  <si>
    <t>Vastgestelde</t>
  </si>
  <si>
    <t>norm</t>
  </si>
  <si>
    <t>Berekende</t>
  </si>
  <si>
    <t>normen</t>
  </si>
  <si>
    <t>percentage stijging</t>
  </si>
  <si>
    <t>2e halfjaar 2016</t>
  </si>
  <si>
    <t>1e halfjaar 2017</t>
  </si>
  <si>
    <t>1e halfjaar 2018</t>
  </si>
  <si>
    <t>2e halfjaar 2018</t>
  </si>
  <si>
    <t xml:space="preserve">Stijging verhouding </t>
  </si>
  <si>
    <t>1e halfjaar 2019</t>
  </si>
  <si>
    <t>2e halfjaar 2019</t>
  </si>
  <si>
    <t>1e halfjaar 2020</t>
  </si>
  <si>
    <t>2e halfjaar 2020</t>
  </si>
  <si>
    <t xml:space="preserve">Vul in het grijze vak de laatste vastgetelde afwijkende norm in: </t>
  </si>
  <si>
    <t>dus als de afwijkende norm in februari 2017 is vastgesteld vul je hem in in het grijze vakje 1e halfjaar 2017</t>
  </si>
  <si>
    <t>1e halfjaar 2021</t>
  </si>
  <si>
    <t>2e halfjaar 2021</t>
  </si>
  <si>
    <t>1e halfjaar 2022</t>
  </si>
  <si>
    <t>2e halfjaar 2022</t>
  </si>
  <si>
    <t>afwijkende norm per 1-1-2023</t>
  </si>
  <si>
    <t>wml</t>
  </si>
  <si>
    <t>bereknd wml</t>
  </si>
  <si>
    <t>vastgesteld</t>
  </si>
  <si>
    <r>
      <t xml:space="preserve">Vervolgens wordt automatisch het nieuwe bedrag per </t>
    </r>
    <r>
      <rPr>
        <b/>
        <sz val="10"/>
        <color rgb="FF7030A0"/>
        <rFont val="Tahoma"/>
        <family val="2"/>
      </rPr>
      <t>1-1-2023</t>
    </r>
    <r>
      <rPr>
        <sz val="10"/>
        <color rgb="FF002060"/>
        <rFont val="Tahoma"/>
        <family val="2"/>
      </rPr>
      <t xml:space="preserve"> berekend.</t>
    </r>
  </si>
  <si>
    <t xml:space="preserve">Indexeren  afwijkende normen </t>
  </si>
  <si>
    <t>Indexeren  afwijkende grondslagen IOAW/IOAZ</t>
  </si>
  <si>
    <t>IOAW</t>
  </si>
  <si>
    <t>Grondslag</t>
  </si>
  <si>
    <t>Welke grondslag is van toepassing?</t>
  </si>
  <si>
    <t>gehuwden</t>
  </si>
  <si>
    <t>Alleenstaande (ouder)</t>
  </si>
  <si>
    <t>Kostendeler</t>
  </si>
  <si>
    <t>berekende grondslag</t>
  </si>
  <si>
    <t>alleenst.</t>
  </si>
  <si>
    <t>kostendeler</t>
  </si>
  <si>
    <t>afwijkende grondslag per 1-1-2023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</si>
</sst>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5" formatCode="0.000%"/>
    <numFmt numFmtId="169" formatCode="0.00000"/>
  </numFmts>
  <fonts count="10" x14ac:knownFonts="1">
    <font>
      <sz val="10"/>
      <color theme="1"/>
      <name val="Tahoma"/>
      <family val="2"/>
    </font>
    <font>
      <b/>
      <sz val="10"/>
      <color rgb="FF7030A0"/>
      <name val="Tahoma"/>
      <family val="2"/>
    </font>
    <font>
      <sz val="10"/>
      <color rgb="FF7030A0"/>
      <name val="Tahoma"/>
      <family val="2"/>
    </font>
    <font>
      <sz val="10"/>
      <color rgb="FF002060"/>
      <name val="Tahoma"/>
      <family val="2"/>
    </font>
    <font>
      <b/>
      <sz val="10"/>
      <color rgb="FF002060"/>
      <name val="Tahoma"/>
      <family val="2"/>
    </font>
    <font>
      <sz val="11"/>
      <color rgb="FF002060"/>
      <name val="Tahoma"/>
      <family val="2"/>
    </font>
    <font>
      <b/>
      <sz val="12"/>
      <color rgb="FF7030A0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sz val="10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3" fillId="3" borderId="2" xfId="0" applyFont="1" applyFill="1" applyBorder="1"/>
    <xf numFmtId="2" fontId="3" fillId="3" borderId="0" xfId="0" applyNumberFormat="1" applyFont="1" applyFill="1"/>
    <xf numFmtId="2" fontId="0" fillId="3" borderId="0" xfId="0" applyNumberFormat="1" applyFill="1"/>
    <xf numFmtId="0" fontId="4" fillId="3" borderId="0" xfId="0" applyFont="1" applyFill="1"/>
    <xf numFmtId="0" fontId="5" fillId="3" borderId="0" xfId="0" applyFont="1" applyFill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2" fontId="3" fillId="3" borderId="14" xfId="0" applyNumberFormat="1" applyFont="1" applyFill="1" applyBorder="1"/>
    <xf numFmtId="0" fontId="3" fillId="3" borderId="15" xfId="0" applyFont="1" applyFill="1" applyBorder="1"/>
    <xf numFmtId="2" fontId="3" fillId="3" borderId="1" xfId="0" applyNumberFormat="1" applyFont="1" applyFill="1" applyBorder="1"/>
    <xf numFmtId="0" fontId="3" fillId="2" borderId="0" xfId="0" applyFont="1" applyFill="1"/>
    <xf numFmtId="0" fontId="3" fillId="0" borderId="0" xfId="0" applyFont="1"/>
    <xf numFmtId="4" fontId="3" fillId="0" borderId="0" xfId="0" applyNumberFormat="1" applyFo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9" fillId="3" borderId="6" xfId="0" applyFont="1" applyFill="1" applyBorder="1"/>
    <xf numFmtId="0" fontId="3" fillId="3" borderId="12" xfId="0" applyFont="1" applyFill="1" applyBorder="1"/>
    <xf numFmtId="9" fontId="3" fillId="0" borderId="0" xfId="2" applyFont="1"/>
    <xf numFmtId="9" fontId="3" fillId="3" borderId="0" xfId="2" applyFont="1" applyFill="1"/>
    <xf numFmtId="165" fontId="3" fillId="3" borderId="0" xfId="2" applyNumberFormat="1" applyFont="1" applyFill="1"/>
    <xf numFmtId="44" fontId="3" fillId="3" borderId="0" xfId="1" applyFont="1" applyFill="1"/>
    <xf numFmtId="0" fontId="3" fillId="3" borderId="11" xfId="0" applyFont="1" applyFill="1" applyBorder="1"/>
    <xf numFmtId="2" fontId="3" fillId="3" borderId="2" xfId="0" applyNumberFormat="1" applyFont="1" applyFill="1" applyBorder="1"/>
    <xf numFmtId="0" fontId="3" fillId="3" borderId="0" xfId="0" applyFont="1" applyFill="1" applyBorder="1"/>
    <xf numFmtId="0" fontId="1" fillId="3" borderId="16" xfId="0" applyFont="1" applyFill="1" applyBorder="1"/>
    <xf numFmtId="0" fontId="3" fillId="0" borderId="17" xfId="0" applyFont="1" applyFill="1" applyBorder="1" applyProtection="1">
      <protection locked="0"/>
    </xf>
    <xf numFmtId="2" fontId="1" fillId="3" borderId="17" xfId="0" applyNumberFormat="1" applyFont="1" applyFill="1" applyBorder="1"/>
    <xf numFmtId="0" fontId="3" fillId="3" borderId="18" xfId="0" applyFont="1" applyFill="1" applyBorder="1"/>
    <xf numFmtId="169" fontId="3" fillId="3" borderId="0" xfId="0" applyNumberFormat="1" applyFont="1" applyFill="1"/>
    <xf numFmtId="0" fontId="0" fillId="3" borderId="0" xfId="0" applyFill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3" fillId="3" borderId="0" xfId="0" applyFont="1" applyFill="1" applyProtection="1"/>
    <xf numFmtId="0" fontId="3" fillId="3" borderId="14" xfId="0" applyFont="1" applyFill="1" applyBorder="1" applyProtection="1"/>
    <xf numFmtId="2" fontId="3" fillId="3" borderId="14" xfId="0" applyNumberFormat="1" applyFont="1" applyFill="1" applyBorder="1" applyProtection="1"/>
    <xf numFmtId="2" fontId="3" fillId="3" borderId="1" xfId="0" applyNumberFormat="1" applyFont="1" applyFill="1" applyBorder="1" applyProtection="1"/>
    <xf numFmtId="0" fontId="4" fillId="3" borderId="0" xfId="0" applyFont="1" applyFill="1" applyProtection="1"/>
    <xf numFmtId="0" fontId="5" fillId="3" borderId="0" xfId="0" applyFont="1" applyFill="1" applyProtection="1"/>
    <xf numFmtId="2" fontId="3" fillId="3" borderId="0" xfId="0" applyNumberFormat="1" applyFont="1" applyFill="1" applyProtection="1"/>
    <xf numFmtId="2" fontId="0" fillId="3" borderId="0" xfId="0" applyNumberFormat="1" applyFill="1" applyProtection="1"/>
    <xf numFmtId="0" fontId="3" fillId="3" borderId="0" xfId="0" applyFont="1" applyFill="1" applyProtection="1">
      <protection locked="0"/>
    </xf>
    <xf numFmtId="0" fontId="3" fillId="3" borderId="19" xfId="0" applyFont="1" applyFill="1" applyBorder="1" applyProtection="1"/>
    <xf numFmtId="0" fontId="3" fillId="3" borderId="21" xfId="0" applyFont="1" applyFill="1" applyBorder="1" applyProtection="1"/>
    <xf numFmtId="0" fontId="3" fillId="3" borderId="23" xfId="0" applyFont="1" applyFill="1" applyBorder="1" applyProtection="1"/>
    <xf numFmtId="0" fontId="3" fillId="3" borderId="24" xfId="0" applyFont="1" applyFill="1" applyBorder="1" applyProtection="1"/>
    <xf numFmtId="0" fontId="9" fillId="3" borderId="19" xfId="0" applyFont="1" applyFill="1" applyBorder="1" applyProtection="1"/>
    <xf numFmtId="44" fontId="3" fillId="3" borderId="0" xfId="1" applyFont="1" applyFill="1" applyBorder="1" applyProtection="1"/>
    <xf numFmtId="44" fontId="1" fillId="3" borderId="25" xfId="1" applyFont="1" applyFill="1" applyBorder="1" applyProtection="1"/>
    <xf numFmtId="0" fontId="3" fillId="3" borderId="26" xfId="0" applyFont="1" applyFill="1" applyBorder="1" applyProtection="1"/>
    <xf numFmtId="0" fontId="3" fillId="3" borderId="27" xfId="0" applyFont="1" applyFill="1" applyBorder="1" applyProtection="1"/>
    <xf numFmtId="0" fontId="3" fillId="3" borderId="0" xfId="0" applyFont="1" applyFill="1" applyBorder="1" applyProtection="1"/>
    <xf numFmtId="44" fontId="3" fillId="3" borderId="28" xfId="1" applyFont="1" applyFill="1" applyBorder="1" applyProtection="1"/>
    <xf numFmtId="44" fontId="3" fillId="3" borderId="25" xfId="1" applyFont="1" applyFill="1" applyBorder="1" applyProtection="1"/>
    <xf numFmtId="44" fontId="3" fillId="3" borderId="29" xfId="1" applyFont="1" applyFill="1" applyBorder="1" applyProtection="1"/>
    <xf numFmtId="2" fontId="3" fillId="2" borderId="1" xfId="0" applyNumberFormat="1" applyFont="1" applyFill="1" applyBorder="1" applyProtection="1">
      <protection locked="0"/>
    </xf>
    <xf numFmtId="0" fontId="1" fillId="3" borderId="28" xfId="0" applyFont="1" applyFill="1" applyBorder="1" applyProtection="1"/>
    <xf numFmtId="0" fontId="3" fillId="3" borderId="30" xfId="0" applyFont="1" applyFill="1" applyBorder="1" applyProtection="1"/>
    <xf numFmtId="2" fontId="3" fillId="2" borderId="9" xfId="0" applyNumberFormat="1" applyFont="1" applyFill="1" applyBorder="1" applyProtection="1">
      <protection locked="0"/>
    </xf>
    <xf numFmtId="44" fontId="3" fillId="3" borderId="32" xfId="1" applyFont="1" applyFill="1" applyBorder="1" applyProtection="1"/>
    <xf numFmtId="0" fontId="3" fillId="3" borderId="32" xfId="0" applyFont="1" applyFill="1" applyBorder="1" applyProtection="1"/>
    <xf numFmtId="2" fontId="3" fillId="3" borderId="9" xfId="0" applyNumberFormat="1" applyFont="1" applyFill="1" applyBorder="1" applyProtection="1"/>
    <xf numFmtId="165" fontId="3" fillId="3" borderId="32" xfId="2" applyNumberFormat="1" applyFont="1" applyFill="1" applyBorder="1" applyProtection="1"/>
    <xf numFmtId="169" fontId="3" fillId="3" borderId="32" xfId="0" applyNumberFormat="1" applyFont="1" applyFill="1" applyBorder="1" applyProtection="1"/>
    <xf numFmtId="0" fontId="5" fillId="3" borderId="32" xfId="0" applyFont="1" applyFill="1" applyBorder="1" applyProtection="1"/>
    <xf numFmtId="0" fontId="3" fillId="3" borderId="33" xfId="0" applyFont="1" applyFill="1" applyBorder="1" applyProtection="1"/>
    <xf numFmtId="0" fontId="3" fillId="3" borderId="34" xfId="0" applyFont="1" applyFill="1" applyBorder="1" applyProtection="1"/>
    <xf numFmtId="0" fontId="3" fillId="3" borderId="35" xfId="0" applyFont="1" applyFill="1" applyBorder="1" applyProtection="1"/>
    <xf numFmtId="0" fontId="3" fillId="3" borderId="36" xfId="0" applyFont="1" applyFill="1" applyBorder="1" applyAlignment="1" applyProtection="1">
      <alignment horizontal="left"/>
    </xf>
    <xf numFmtId="0" fontId="3" fillId="3" borderId="37" xfId="0" applyFont="1" applyFill="1" applyBorder="1" applyProtection="1"/>
    <xf numFmtId="165" fontId="3" fillId="3" borderId="0" xfId="2" applyNumberFormat="1" applyFont="1" applyFill="1" applyBorder="1" applyProtection="1"/>
    <xf numFmtId="169" fontId="3" fillId="3" borderId="0" xfId="0" applyNumberFormat="1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3" fillId="3" borderId="25" xfId="0" applyFont="1" applyFill="1" applyBorder="1" applyProtection="1"/>
    <xf numFmtId="2" fontId="3" fillId="3" borderId="30" xfId="0" applyNumberFormat="1" applyFont="1" applyFill="1" applyBorder="1" applyProtection="1"/>
    <xf numFmtId="165" fontId="3" fillId="3" borderId="25" xfId="2" applyNumberFormat="1" applyFont="1" applyFill="1" applyBorder="1" applyProtection="1"/>
    <xf numFmtId="169" fontId="3" fillId="3" borderId="25" xfId="0" applyNumberFormat="1" applyFont="1" applyFill="1" applyBorder="1" applyProtection="1"/>
    <xf numFmtId="44" fontId="3" fillId="3" borderId="1" xfId="1" applyFont="1" applyFill="1" applyBorder="1" applyProtection="1"/>
    <xf numFmtId="44" fontId="3" fillId="3" borderId="2" xfId="1" applyFont="1" applyFill="1" applyBorder="1" applyProtection="1"/>
    <xf numFmtId="44" fontId="3" fillId="3" borderId="38" xfId="1" applyFont="1" applyFill="1" applyBorder="1" applyProtection="1"/>
    <xf numFmtId="44" fontId="3" fillId="3" borderId="20" xfId="1" applyFont="1" applyFill="1" applyBorder="1" applyProtection="1"/>
    <xf numFmtId="44" fontId="3" fillId="3" borderId="39" xfId="1" applyFont="1" applyFill="1" applyBorder="1" applyProtection="1"/>
    <xf numFmtId="44" fontId="3" fillId="3" borderId="40" xfId="1" applyFont="1" applyFill="1" applyBorder="1" applyProtection="1"/>
    <xf numFmtId="0" fontId="3" fillId="3" borderId="42" xfId="0" applyFont="1" applyFill="1" applyBorder="1" applyProtection="1"/>
    <xf numFmtId="0" fontId="3" fillId="3" borderId="41" xfId="0" applyFont="1" applyFill="1" applyBorder="1" applyProtection="1"/>
    <xf numFmtId="2" fontId="3" fillId="3" borderId="36" xfId="0" applyNumberFormat="1" applyFont="1" applyFill="1" applyBorder="1" applyAlignment="1" applyProtection="1">
      <alignment horizontal="left"/>
    </xf>
    <xf numFmtId="0" fontId="3" fillId="3" borderId="43" xfId="0" applyFont="1" applyFill="1" applyBorder="1" applyProtection="1"/>
    <xf numFmtId="0" fontId="3" fillId="3" borderId="36" xfId="0" applyFont="1" applyFill="1" applyBorder="1" applyProtection="1"/>
    <xf numFmtId="0" fontId="3" fillId="3" borderId="44" xfId="0" applyFont="1" applyFill="1" applyBorder="1" applyProtection="1"/>
    <xf numFmtId="0" fontId="3" fillId="3" borderId="45" xfId="0" applyFont="1" applyFill="1" applyBorder="1" applyProtection="1"/>
    <xf numFmtId="0" fontId="2" fillId="3" borderId="24" xfId="0" applyFont="1" applyFill="1" applyBorder="1" applyProtection="1"/>
    <xf numFmtId="0" fontId="2" fillId="3" borderId="20" xfId="0" applyFont="1" applyFill="1" applyBorder="1" applyProtection="1"/>
    <xf numFmtId="0" fontId="2" fillId="3" borderId="22" xfId="0" applyFont="1" applyFill="1" applyBorder="1" applyProtection="1"/>
    <xf numFmtId="0" fontId="2" fillId="3" borderId="31" xfId="0" applyFont="1" applyFill="1" applyBorder="1" applyProtection="1"/>
    <xf numFmtId="2" fontId="3" fillId="3" borderId="0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Link="$F$5" fmlaRange="$B$41:$B$43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579812</xdr:colOff>
      <xdr:row>0</xdr:row>
      <xdr:rowOff>652329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CCC2B8A-90C8-4453-83BD-CA05E010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0"/>
          <a:ext cx="2572735" cy="652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1164981</xdr:colOff>
      <xdr:row>0</xdr:row>
      <xdr:rowOff>0</xdr:rowOff>
    </xdr:from>
    <xdr:to>
      <xdr:col>4</xdr:col>
      <xdr:colOff>937847</xdr:colOff>
      <xdr:row>1</xdr:row>
      <xdr:rowOff>146185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D124228-B6A0-436F-8EB2-26A775401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769" y="0"/>
          <a:ext cx="2923443" cy="996108"/>
        </a:xfrm>
        <a:prstGeom prst="rect">
          <a:avLst/>
        </a:prstGeom>
        <a:solidFill>
          <a:schemeClr val="bg1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509131</xdr:colOff>
          <xdr:row>3</xdr:row>
          <xdr:rowOff>131885</xdr:rowOff>
        </xdr:from>
        <xdr:to>
          <xdr:col>4</xdr:col>
          <xdr:colOff>337039</xdr:colOff>
          <xdr:row>5</xdr:row>
          <xdr:rowOff>48450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7"/>
  <sheetViews>
    <sheetView zoomScale="130" zoomScaleNormal="130" workbookViewId="0">
      <selection activeCell="C18" sqref="C18"/>
    </sheetView>
  </sheetViews>
  <sheetFormatPr defaultRowHeight="12.75" x14ac:dyDescent="0.2"/>
  <cols>
    <col min="1" max="1" width="3.5703125" style="2" customWidth="1"/>
    <col min="2" max="2" width="34.140625" style="2" customWidth="1"/>
    <col min="3" max="3" width="13.85546875" style="2" customWidth="1"/>
    <col min="4" max="4" width="10.85546875" style="8" customWidth="1"/>
    <col min="5" max="5" width="5.140625" style="2" customWidth="1"/>
    <col min="6" max="6" width="9.140625" style="2" customWidth="1"/>
    <col min="7" max="8" width="10" hidden="1" customWidth="1"/>
    <col min="9" max="11" width="9.140625" hidden="1" customWidth="1"/>
    <col min="12" max="13" width="9.140625" style="2" customWidth="1"/>
    <col min="14" max="16384" width="9.140625" style="2"/>
  </cols>
  <sheetData>
    <row r="1" spans="2:16" ht="52.5" customHeight="1" x14ac:dyDescent="0.2">
      <c r="D1" s="2"/>
    </row>
    <row r="2" spans="2:16" ht="15" customHeight="1" x14ac:dyDescent="0.2">
      <c r="D2" s="2"/>
    </row>
    <row r="3" spans="2:16" s="3" customFormat="1" ht="15" x14ac:dyDescent="0.2">
      <c r="B3" s="4" t="s">
        <v>32</v>
      </c>
      <c r="C3" s="5"/>
      <c r="G3" s="25"/>
      <c r="H3" s="25"/>
      <c r="I3" s="25"/>
      <c r="J3" s="25"/>
      <c r="K3" s="25"/>
    </row>
    <row r="4" spans="2:16" s="3" customFormat="1" x14ac:dyDescent="0.2">
      <c r="G4" s="25"/>
      <c r="H4" s="25"/>
      <c r="I4" s="25"/>
      <c r="J4" s="25"/>
      <c r="K4" s="25"/>
    </row>
    <row r="5" spans="2:16" s="3" customFormat="1" x14ac:dyDescent="0.2">
      <c r="B5" s="3" t="s">
        <v>21</v>
      </c>
      <c r="G5" s="25"/>
      <c r="H5" s="25"/>
      <c r="I5" s="25"/>
      <c r="J5" s="25"/>
      <c r="K5" s="25"/>
    </row>
    <row r="6" spans="2:16" s="3" customFormat="1" x14ac:dyDescent="0.2">
      <c r="B6" s="3" t="s">
        <v>22</v>
      </c>
      <c r="G6" s="25"/>
      <c r="H6" s="25"/>
      <c r="I6" s="25"/>
      <c r="J6" s="25"/>
      <c r="K6" s="25"/>
    </row>
    <row r="7" spans="2:16" s="3" customFormat="1" x14ac:dyDescent="0.2">
      <c r="G7" s="25"/>
      <c r="H7" s="25"/>
      <c r="I7" s="25"/>
      <c r="J7" s="25"/>
      <c r="K7" s="25"/>
    </row>
    <row r="8" spans="2:16" s="3" customFormat="1" x14ac:dyDescent="0.2">
      <c r="B8" s="3" t="s">
        <v>31</v>
      </c>
      <c r="G8" s="25"/>
      <c r="H8" s="25"/>
      <c r="I8" s="25"/>
      <c r="J8" s="25"/>
      <c r="K8" s="25"/>
    </row>
    <row r="9" spans="2:16" s="3" customFormat="1" x14ac:dyDescent="0.2">
      <c r="G9" s="25"/>
      <c r="H9" s="25"/>
      <c r="I9" s="25"/>
      <c r="J9" s="25"/>
      <c r="K9" s="25"/>
    </row>
    <row r="10" spans="2:16" s="3" customFormat="1" x14ac:dyDescent="0.2">
      <c r="G10" s="25"/>
      <c r="H10" s="25"/>
      <c r="I10" s="25"/>
      <c r="J10" s="25"/>
      <c r="K10" s="25"/>
    </row>
    <row r="11" spans="2:16" s="3" customFormat="1" x14ac:dyDescent="0.2">
      <c r="G11" s="25"/>
      <c r="H11" s="25"/>
      <c r="I11" s="25"/>
      <c r="J11" s="25"/>
      <c r="K11" s="25"/>
    </row>
    <row r="12" spans="2:16" s="3" customFormat="1" x14ac:dyDescent="0.2">
      <c r="B12" s="16"/>
      <c r="C12" s="6"/>
      <c r="D12" s="6"/>
      <c r="E12" s="6"/>
      <c r="G12" s="25"/>
      <c r="H12" s="25"/>
      <c r="I12" s="25"/>
      <c r="J12" s="25"/>
      <c r="K12" s="25"/>
    </row>
    <row r="13" spans="2:16" s="3" customFormat="1" x14ac:dyDescent="0.2">
      <c r="B13" s="11"/>
      <c r="C13" s="27" t="s">
        <v>7</v>
      </c>
      <c r="D13" s="28" t="s">
        <v>9</v>
      </c>
      <c r="E13" s="12"/>
      <c r="G13" s="25"/>
      <c r="H13" s="25"/>
      <c r="I13" s="25"/>
      <c r="J13" s="25"/>
      <c r="K13" s="25"/>
    </row>
    <row r="14" spans="2:16" s="3" customFormat="1" x14ac:dyDescent="0.2">
      <c r="B14" s="13"/>
      <c r="C14" s="14" t="s">
        <v>8</v>
      </c>
      <c r="D14" s="14" t="s">
        <v>8</v>
      </c>
      <c r="E14" s="15"/>
      <c r="G14" s="25"/>
      <c r="H14" s="25"/>
      <c r="I14" s="25"/>
      <c r="J14" s="25"/>
      <c r="K14" s="25"/>
    </row>
    <row r="15" spans="2:16" s="3" customFormat="1" x14ac:dyDescent="0.2">
      <c r="B15" s="16" t="s">
        <v>6</v>
      </c>
      <c r="C15" s="17" t="s">
        <v>5</v>
      </c>
      <c r="D15" s="17" t="s">
        <v>5</v>
      </c>
      <c r="E15" s="18"/>
      <c r="G15" s="25" t="s">
        <v>10</v>
      </c>
      <c r="H15" s="25" t="s">
        <v>16</v>
      </c>
      <c r="I15" s="25"/>
      <c r="J15" s="25" t="s">
        <v>11</v>
      </c>
      <c r="K15" s="25"/>
    </row>
    <row r="16" spans="2:16" s="3" customFormat="1" x14ac:dyDescent="0.2">
      <c r="B16" s="19"/>
      <c r="C16" s="20"/>
      <c r="D16" s="21"/>
      <c r="E16" s="22"/>
      <c r="G16" s="25" t="s">
        <v>0</v>
      </c>
      <c r="H16" s="25"/>
      <c r="I16" s="25"/>
      <c r="J16" s="25"/>
      <c r="K16" s="25"/>
      <c r="N16" s="38"/>
      <c r="O16" s="38"/>
      <c r="P16" s="38"/>
    </row>
    <row r="17" spans="2:19" s="3" customFormat="1" x14ac:dyDescent="0.2">
      <c r="B17" s="30" t="s">
        <v>1</v>
      </c>
      <c r="C17" s="1">
        <v>1000</v>
      </c>
      <c r="D17" s="23">
        <f>C17</f>
        <v>1000</v>
      </c>
      <c r="E17" s="15"/>
      <c r="G17" s="25">
        <v>1372.62</v>
      </c>
      <c r="H17" s="25">
        <v>1</v>
      </c>
      <c r="I17" s="25"/>
      <c r="J17" s="25"/>
      <c r="K17" s="25"/>
      <c r="N17" s="109"/>
      <c r="O17" s="109"/>
      <c r="P17" s="38"/>
      <c r="Q17" s="35"/>
      <c r="R17" s="35"/>
      <c r="S17" s="35"/>
    </row>
    <row r="18" spans="2:19" s="3" customFormat="1" x14ac:dyDescent="0.2">
      <c r="B18" s="13" t="s">
        <v>3</v>
      </c>
      <c r="C18" s="1"/>
      <c r="D18" s="23">
        <f>IF(C18="",(D17*H18),C18)</f>
        <v>1001.8650464076002</v>
      </c>
      <c r="E18" s="15"/>
      <c r="G18" s="25">
        <v>1375.18</v>
      </c>
      <c r="H18" s="25">
        <f>G18/G17</f>
        <v>1.0018650464076002</v>
      </c>
      <c r="I18" s="25"/>
      <c r="J18" s="25">
        <f>H18*100-100</f>
        <v>0.18650464076002038</v>
      </c>
      <c r="K18" s="32"/>
      <c r="L18" s="34"/>
      <c r="M18" s="43"/>
      <c r="N18" s="109"/>
      <c r="O18" s="109"/>
      <c r="P18" s="38"/>
      <c r="Q18" s="35"/>
      <c r="R18" s="35"/>
      <c r="S18" s="35"/>
    </row>
    <row r="19" spans="2:19" s="3" customFormat="1" x14ac:dyDescent="0.2">
      <c r="B19" s="13" t="s">
        <v>2</v>
      </c>
      <c r="C19" s="1"/>
      <c r="D19" s="23">
        <f>IF(C19="",(D18*H19),C19)</f>
        <v>1012.3486471128208</v>
      </c>
      <c r="E19" s="15"/>
      <c r="G19" s="25">
        <v>1389.57</v>
      </c>
      <c r="H19" s="25">
        <f>G19/G18</f>
        <v>1.0104640847016391</v>
      </c>
      <c r="I19" s="25"/>
      <c r="J19" s="25">
        <f>H19*100-100</f>
        <v>1.0464084701639109</v>
      </c>
      <c r="K19" s="32"/>
      <c r="L19" s="34"/>
      <c r="M19" s="43"/>
      <c r="N19" s="109"/>
      <c r="O19" s="109"/>
      <c r="P19" s="38"/>
      <c r="Q19" s="35"/>
      <c r="R19" s="35"/>
      <c r="S19" s="35"/>
    </row>
    <row r="20" spans="2:19" s="9" customFormat="1" x14ac:dyDescent="0.2">
      <c r="B20" s="13" t="s">
        <v>12</v>
      </c>
      <c r="C20" s="24"/>
      <c r="D20" s="23">
        <f>IF(C20="",(D19*H20),C20)</f>
        <v>1016.3264414040302</v>
      </c>
      <c r="E20" s="15"/>
      <c r="F20" s="3"/>
      <c r="G20" s="25">
        <v>1395.03</v>
      </c>
      <c r="H20" s="25">
        <f>G20/G19</f>
        <v>1.0039292730844793</v>
      </c>
      <c r="I20" s="25"/>
      <c r="J20" s="25">
        <f>H20*100-100</f>
        <v>0.39292730844793766</v>
      </c>
      <c r="K20" s="32"/>
      <c r="L20" s="34"/>
      <c r="M20" s="43"/>
      <c r="N20" s="109"/>
      <c r="O20" s="109"/>
      <c r="P20" s="110"/>
      <c r="Q20" s="35"/>
      <c r="R20" s="35"/>
      <c r="S20" s="35"/>
    </row>
    <row r="21" spans="2:19" s="3" customFormat="1" x14ac:dyDescent="0.2">
      <c r="B21" s="13" t="s">
        <v>13</v>
      </c>
      <c r="C21" s="1"/>
      <c r="D21" s="23">
        <f>IF(C21="",(D20*H21),C21)</f>
        <v>1022.8468184931007</v>
      </c>
      <c r="E21" s="15"/>
      <c r="G21" s="25">
        <v>1403.98</v>
      </c>
      <c r="H21" s="25">
        <f>G21/G20</f>
        <v>1.0064156326387246</v>
      </c>
      <c r="I21" s="25"/>
      <c r="J21" s="25">
        <f>H21*100-100</f>
        <v>0.64156326387245599</v>
      </c>
      <c r="K21" s="33"/>
      <c r="L21" s="34"/>
      <c r="M21" s="43"/>
      <c r="N21" s="109"/>
      <c r="O21" s="109"/>
      <c r="P21" s="38"/>
      <c r="Q21" s="35"/>
      <c r="R21" s="35"/>
      <c r="S21" s="35"/>
    </row>
    <row r="22" spans="2:19" s="3" customFormat="1" x14ac:dyDescent="0.2">
      <c r="B22" s="13" t="s">
        <v>4</v>
      </c>
      <c r="C22" s="1"/>
      <c r="D22" s="23">
        <f>IF(C22="",(D21*H22),C22)</f>
        <v>1026.7299033964243</v>
      </c>
      <c r="E22" s="15"/>
      <c r="G22" s="25">
        <v>1409.31</v>
      </c>
      <c r="H22" s="25">
        <f>G22/G21</f>
        <v>1.0037963503753615</v>
      </c>
      <c r="I22" s="25"/>
      <c r="J22" s="25">
        <f>H22*100-100</f>
        <v>0.37963503753614702</v>
      </c>
      <c r="K22" s="32"/>
      <c r="L22" s="34"/>
      <c r="M22" s="43"/>
      <c r="N22" s="109"/>
      <c r="O22" s="109"/>
      <c r="P22" s="38"/>
      <c r="Q22" s="35"/>
      <c r="R22" s="35"/>
      <c r="S22" s="35"/>
    </row>
    <row r="23" spans="2:19" s="3" customFormat="1" x14ac:dyDescent="0.2">
      <c r="B23" s="13" t="s">
        <v>14</v>
      </c>
      <c r="C23" s="1"/>
      <c r="D23" s="23">
        <f>IF(C23="",(D22*H23),C23)</f>
        <v>1032.5654587577042</v>
      </c>
      <c r="E23" s="15"/>
      <c r="G23" s="25">
        <v>1417.32</v>
      </c>
      <c r="H23" s="25">
        <f>G23/G22</f>
        <v>1.0056836324158631</v>
      </c>
      <c r="I23" s="25"/>
      <c r="J23" s="25">
        <f>H23*100-100</f>
        <v>0.56836324158631157</v>
      </c>
      <c r="K23" s="32"/>
      <c r="L23" s="34"/>
      <c r="M23" s="43"/>
      <c r="N23" s="109"/>
      <c r="O23" s="109"/>
      <c r="P23" s="38"/>
      <c r="Q23" s="35"/>
      <c r="R23" s="35"/>
      <c r="S23" s="35"/>
    </row>
    <row r="24" spans="2:19" s="3" customFormat="1" x14ac:dyDescent="0.2">
      <c r="B24" s="13" t="s">
        <v>15</v>
      </c>
      <c r="C24" s="1"/>
      <c r="D24" s="23">
        <f>IF(C24="",(D23*H24),C24)</f>
        <v>1037.1843627515261</v>
      </c>
      <c r="E24" s="15"/>
      <c r="G24" s="26">
        <v>1423.66</v>
      </c>
      <c r="H24" s="25">
        <f>G24/G23</f>
        <v>1.0044732311686846</v>
      </c>
      <c r="I24" s="25"/>
      <c r="J24" s="25">
        <f>H24*100-100</f>
        <v>0.4473231168684606</v>
      </c>
      <c r="K24" s="32"/>
      <c r="L24" s="34"/>
      <c r="M24" s="43"/>
      <c r="N24" s="109"/>
      <c r="O24" s="109"/>
      <c r="P24" s="38"/>
      <c r="Q24" s="35"/>
      <c r="R24" s="35"/>
      <c r="S24" s="35"/>
    </row>
    <row r="25" spans="2:19" s="3" customFormat="1" x14ac:dyDescent="0.2">
      <c r="B25" s="13" t="s">
        <v>17</v>
      </c>
      <c r="C25" s="1"/>
      <c r="D25" s="23">
        <f>IF(C25="",(D24*H25),C25)</f>
        <v>1067.3529454619629</v>
      </c>
      <c r="E25" s="15"/>
      <c r="G25" s="25">
        <v>1465.07</v>
      </c>
      <c r="H25" s="25">
        <f>G25/G24</f>
        <v>1.0290870011098154</v>
      </c>
      <c r="I25" s="25"/>
      <c r="J25" s="25">
        <f>H25*100-100</f>
        <v>2.9087001109815418</v>
      </c>
      <c r="K25" s="32"/>
      <c r="L25" s="34"/>
      <c r="M25" s="43"/>
      <c r="N25" s="109"/>
      <c r="O25" s="109"/>
      <c r="P25" s="38"/>
      <c r="Q25" s="35"/>
      <c r="R25" s="35"/>
      <c r="S25" s="35"/>
    </row>
    <row r="26" spans="2:19" s="3" customFormat="1" x14ac:dyDescent="0.2">
      <c r="B26" s="13" t="s">
        <v>18</v>
      </c>
      <c r="C26" s="1"/>
      <c r="D26" s="23">
        <f>IF(C26="",(D25*H26),C26)</f>
        <v>1072.4235403826258</v>
      </c>
      <c r="E26" s="15"/>
      <c r="G26" s="25">
        <v>1472.03</v>
      </c>
      <c r="H26" s="25">
        <f>G26/G25</f>
        <v>1.0047506262499404</v>
      </c>
      <c r="I26" s="25"/>
      <c r="J26" s="25">
        <v>0.47506262499403817</v>
      </c>
      <c r="K26" s="32"/>
      <c r="L26" s="34"/>
      <c r="M26" s="43"/>
      <c r="N26" s="109"/>
      <c r="O26" s="109"/>
      <c r="P26" s="38"/>
      <c r="Q26" s="35"/>
      <c r="R26" s="35"/>
      <c r="S26" s="35"/>
    </row>
    <row r="27" spans="2:19" s="3" customFormat="1" x14ac:dyDescent="0.2">
      <c r="B27" s="13" t="s">
        <v>19</v>
      </c>
      <c r="C27" s="1"/>
      <c r="D27" s="23">
        <f>IF(C27="",(D26*H27),C27)</f>
        <v>1095.2120761754891</v>
      </c>
      <c r="E27" s="15"/>
      <c r="G27" s="25">
        <v>1503.31</v>
      </c>
      <c r="H27" s="25">
        <f>G27/G26</f>
        <v>1.0212495669245871</v>
      </c>
      <c r="I27" s="25"/>
      <c r="J27" s="25">
        <f>H27*100-100</f>
        <v>2.12495669245871</v>
      </c>
      <c r="K27" s="32"/>
      <c r="L27" s="34"/>
      <c r="M27" s="43"/>
      <c r="N27" s="109"/>
      <c r="O27" s="109"/>
      <c r="P27" s="38"/>
      <c r="Q27" s="35"/>
      <c r="R27" s="35"/>
      <c r="S27" s="35"/>
    </row>
    <row r="28" spans="2:19" s="3" customFormat="1" x14ac:dyDescent="0.2">
      <c r="B28" s="13" t="s">
        <v>20</v>
      </c>
      <c r="C28" s="1"/>
      <c r="D28" s="23">
        <f>IF(C28="",(D27*H28),C28)</f>
        <v>1101.6814559018517</v>
      </c>
      <c r="E28" s="15"/>
      <c r="G28" s="25">
        <v>1512.19</v>
      </c>
      <c r="H28" s="25">
        <f>G28/G27</f>
        <v>1.0059069652965789</v>
      </c>
      <c r="I28" s="25"/>
      <c r="J28" s="25">
        <f>H28*100-100</f>
        <v>0.59069652965789032</v>
      </c>
      <c r="K28" s="32"/>
      <c r="L28" s="34"/>
      <c r="M28" s="43"/>
      <c r="N28" s="109"/>
      <c r="O28" s="109"/>
      <c r="P28" s="38"/>
      <c r="Q28" s="35"/>
      <c r="R28" s="35"/>
      <c r="S28" s="35"/>
    </row>
    <row r="29" spans="2:19" s="3" customFormat="1" x14ac:dyDescent="0.2">
      <c r="B29" s="13" t="s">
        <v>23</v>
      </c>
      <c r="C29" s="1"/>
      <c r="D29" s="23">
        <f>IF(C29="",(D28*H29),C29)</f>
        <v>1119.2755460360474</v>
      </c>
      <c r="E29" s="15"/>
      <c r="G29" s="25">
        <v>1536.34</v>
      </c>
      <c r="H29" s="25">
        <f>G29/G28</f>
        <v>1.0159702153829875</v>
      </c>
      <c r="I29" s="25"/>
      <c r="J29" s="25">
        <f>H29*100-100</f>
        <v>1.5970215382987476</v>
      </c>
      <c r="K29" s="32"/>
      <c r="L29" s="34"/>
      <c r="M29" s="43"/>
      <c r="N29" s="109"/>
      <c r="O29" s="109"/>
      <c r="P29" s="38"/>
      <c r="Q29" s="35"/>
      <c r="R29" s="35"/>
      <c r="S29" s="35"/>
    </row>
    <row r="30" spans="2:19" s="3" customFormat="1" x14ac:dyDescent="0.2">
      <c r="B30" s="13" t="s">
        <v>24</v>
      </c>
      <c r="C30" s="1"/>
      <c r="D30" s="23">
        <f>IF(C30="",(D29*H30),C30)</f>
        <v>1122.6705133248818</v>
      </c>
      <c r="E30" s="15"/>
      <c r="G30" s="25">
        <v>1541</v>
      </c>
      <c r="H30" s="25">
        <f>G30/G29</f>
        <v>1.0030331827590246</v>
      </c>
      <c r="I30" s="25"/>
      <c r="J30" s="25">
        <f>H30*100-100</f>
        <v>0.30331827590246974</v>
      </c>
      <c r="K30" s="32"/>
      <c r="L30" s="34"/>
      <c r="M30" s="43"/>
      <c r="N30" s="109"/>
      <c r="O30" s="109"/>
      <c r="P30" s="38"/>
      <c r="Q30" s="35"/>
      <c r="R30" s="35"/>
      <c r="S30" s="35"/>
    </row>
    <row r="31" spans="2:19" s="10" customFormat="1" ht="14.25" x14ac:dyDescent="0.2">
      <c r="B31" s="13" t="s">
        <v>25</v>
      </c>
      <c r="C31" s="1"/>
      <c r="D31" s="23">
        <f>IF(C31="",(D30*H31),C31)</f>
        <v>1136.2066704550414</v>
      </c>
      <c r="E31" s="31"/>
      <c r="F31" s="3"/>
      <c r="G31" s="25">
        <v>1559.58</v>
      </c>
      <c r="H31" s="25">
        <f>G31/G30</f>
        <v>1.0120571057754704</v>
      </c>
      <c r="I31" s="25"/>
      <c r="J31" s="25">
        <f>H31*100-100</f>
        <v>1.2057105775470376</v>
      </c>
      <c r="K31" s="32"/>
      <c r="L31" s="34"/>
      <c r="M31" s="43"/>
      <c r="N31" s="109"/>
      <c r="O31" s="109"/>
      <c r="P31" s="111"/>
      <c r="Q31" s="35"/>
      <c r="R31" s="35"/>
      <c r="S31" s="35"/>
    </row>
    <row r="32" spans="2:19" s="10" customFormat="1" ht="15" thickBot="1" x14ac:dyDescent="0.25">
      <c r="B32" s="36" t="s">
        <v>26</v>
      </c>
      <c r="C32" s="29"/>
      <c r="D32" s="37">
        <f>IF(C32="",(D31*H32),C32)</f>
        <v>1146.7339831854401</v>
      </c>
      <c r="E32" s="31"/>
      <c r="F32" s="3"/>
      <c r="G32" s="25">
        <v>1574.03</v>
      </c>
      <c r="H32" s="25">
        <f>G32/G31</f>
        <v>1.0092653150207107</v>
      </c>
      <c r="I32" s="25"/>
      <c r="J32" s="25">
        <f>H32*100-100</f>
        <v>0.9265315020710716</v>
      </c>
      <c r="K32" s="32"/>
      <c r="L32" s="34"/>
      <c r="M32" s="43"/>
      <c r="N32" s="109"/>
      <c r="O32" s="109"/>
      <c r="P32" s="111"/>
      <c r="Q32" s="35"/>
      <c r="R32" s="35"/>
      <c r="S32" s="35"/>
    </row>
    <row r="33" spans="2:19" s="3" customFormat="1" ht="13.5" thickBot="1" x14ac:dyDescent="0.25">
      <c r="B33" s="39" t="s">
        <v>27</v>
      </c>
      <c r="C33" s="40"/>
      <c r="D33" s="41">
        <f>IF(C33="",(D32*H33),C33)</f>
        <v>1244.3939327709045</v>
      </c>
      <c r="E33" s="42"/>
      <c r="G33" s="3">
        <v>1708.08</v>
      </c>
      <c r="H33" s="25">
        <f>G33/G32</f>
        <v>1.0851635610502977</v>
      </c>
      <c r="J33" s="25">
        <f>H33*100-100</f>
        <v>8.5163561050297716</v>
      </c>
      <c r="K33" s="32"/>
      <c r="L33" s="34"/>
      <c r="M33" s="43"/>
      <c r="N33" s="109"/>
      <c r="O33" s="109"/>
      <c r="P33" s="38"/>
      <c r="Q33" s="35"/>
      <c r="R33" s="35"/>
      <c r="S33" s="35"/>
    </row>
    <row r="34" spans="2:19" s="3" customFormat="1" x14ac:dyDescent="0.2">
      <c r="D34" s="7"/>
      <c r="G34" s="25"/>
      <c r="H34" s="25"/>
      <c r="I34" s="25"/>
      <c r="J34" s="25"/>
      <c r="K34" s="25"/>
      <c r="N34" s="38"/>
      <c r="O34" s="38"/>
      <c r="P34" s="38"/>
    </row>
    <row r="35" spans="2:19" s="3" customFormat="1" x14ac:dyDescent="0.2">
      <c r="D35" s="7"/>
      <c r="G35" s="25"/>
      <c r="H35" s="25"/>
      <c r="I35" s="25"/>
      <c r="J35" s="25"/>
      <c r="K35" s="25"/>
    </row>
    <row r="36" spans="2:19" s="3" customFormat="1" x14ac:dyDescent="0.2">
      <c r="D36" s="7"/>
      <c r="G36" s="25"/>
      <c r="H36" s="25"/>
      <c r="I36" s="25"/>
      <c r="J36" s="25"/>
      <c r="K36" s="25"/>
    </row>
    <row r="37" spans="2:19" s="3" customFormat="1" x14ac:dyDescent="0.2">
      <c r="D37" s="7"/>
      <c r="G37" s="25"/>
      <c r="H37" s="25"/>
      <c r="I37" s="25"/>
      <c r="J37" s="25"/>
      <c r="K37" s="25"/>
    </row>
  </sheetData>
  <sheetProtection algorithmName="SHA-512" hashValue="YStmXnBhmvYvnSiV2PQVOQBJTV5yS53TQei1mLiwyxpE+SszmHqcpEo/YFKuhXS511r6zv+GBcGpMuSoEm3hKA==" saltValue="ucsuSgOupe+n6qAg5NbJbw==" spinCount="100000" sheet="1" selectLockedCells="1"/>
  <protectedRanges>
    <protectedRange sqref="C21:C27 C17:C19 C29" name="afwijkedn bedrag"/>
  </protectedRange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A065-6074-4020-8F9E-326CEB1E03D3}">
  <dimension ref="B1:Q44"/>
  <sheetViews>
    <sheetView tabSelected="1" zoomScale="130" zoomScaleNormal="130" workbookViewId="0">
      <selection activeCell="B3" sqref="B3"/>
    </sheetView>
  </sheetViews>
  <sheetFormatPr defaultRowHeight="12.75" x14ac:dyDescent="0.2"/>
  <cols>
    <col min="1" max="1" width="3.5703125" style="44" customWidth="1"/>
    <col min="2" max="2" width="22.85546875" style="44" customWidth="1"/>
    <col min="3" max="3" width="12.140625" style="44" customWidth="1"/>
    <col min="4" max="4" width="12.140625" style="54" customWidth="1"/>
    <col min="5" max="5" width="25.140625" style="44" customWidth="1"/>
    <col min="6" max="7" width="0" style="44" hidden="1" customWidth="1"/>
    <col min="8" max="8" width="8.28515625" style="44" hidden="1" customWidth="1"/>
    <col min="9" max="9" width="7.5703125" style="44" hidden="1" customWidth="1"/>
    <col min="10" max="10" width="11.5703125" style="44" hidden="1" customWidth="1"/>
    <col min="11" max="11" width="10.140625" style="44" hidden="1" customWidth="1"/>
    <col min="12" max="12" width="0" style="44" hidden="1" customWidth="1"/>
    <col min="13" max="15" width="11.85546875" style="44" customWidth="1"/>
    <col min="16" max="16384" width="9.140625" style="44"/>
  </cols>
  <sheetData>
    <row r="1" spans="2:15" ht="66.75" customHeight="1" x14ac:dyDescent="0.2">
      <c r="D1" s="44"/>
    </row>
    <row r="2" spans="2:15" ht="15" customHeight="1" x14ac:dyDescent="0.2">
      <c r="D2" s="44"/>
    </row>
    <row r="3" spans="2:15" s="47" customFormat="1" ht="15" x14ac:dyDescent="0.2">
      <c r="B3" s="45" t="s">
        <v>33</v>
      </c>
      <c r="C3" s="46"/>
    </row>
    <row r="4" spans="2:15" s="47" customFormat="1" x14ac:dyDescent="0.2"/>
    <row r="5" spans="2:15" s="47" customFormat="1" x14ac:dyDescent="0.2">
      <c r="B5" s="47" t="s">
        <v>36</v>
      </c>
      <c r="F5" s="55">
        <v>2</v>
      </c>
    </row>
    <row r="6" spans="2:15" s="47" customFormat="1" x14ac:dyDescent="0.2"/>
    <row r="7" spans="2:15" s="47" customFormat="1" x14ac:dyDescent="0.2"/>
    <row r="8" spans="2:15" s="47" customFormat="1" x14ac:dyDescent="0.2">
      <c r="B8" s="47" t="s">
        <v>21</v>
      </c>
    </row>
    <row r="9" spans="2:15" s="47" customFormat="1" x14ac:dyDescent="0.2">
      <c r="B9" s="47" t="s">
        <v>22</v>
      </c>
    </row>
    <row r="10" spans="2:15" s="47" customFormat="1" x14ac:dyDescent="0.2"/>
    <row r="11" spans="2:15" s="47" customFormat="1" x14ac:dyDescent="0.2">
      <c r="B11" s="47" t="s">
        <v>31</v>
      </c>
    </row>
    <row r="12" spans="2:15" s="47" customFormat="1" x14ac:dyDescent="0.2"/>
    <row r="13" spans="2:15" s="47" customFormat="1" x14ac:dyDescent="0.2"/>
    <row r="14" spans="2:15" s="47" customFormat="1" ht="13.5" thickBot="1" x14ac:dyDescent="0.25"/>
    <row r="15" spans="2:15" s="47" customFormat="1" x14ac:dyDescent="0.2">
      <c r="B15" s="98"/>
      <c r="C15" s="99"/>
      <c r="D15" s="99"/>
      <c r="E15" s="101"/>
      <c r="F15" s="63"/>
      <c r="G15" s="63"/>
      <c r="H15" s="63"/>
      <c r="I15" s="63"/>
      <c r="J15" s="63"/>
      <c r="K15" s="63"/>
      <c r="L15" s="63"/>
      <c r="M15" s="99"/>
      <c r="N15" s="99"/>
      <c r="O15" s="101"/>
    </row>
    <row r="16" spans="2:15" s="47" customFormat="1" x14ac:dyDescent="0.2">
      <c r="B16" s="80"/>
      <c r="C16" s="82" t="s">
        <v>7</v>
      </c>
      <c r="D16" s="100" t="s">
        <v>9</v>
      </c>
      <c r="E16" s="102"/>
      <c r="F16" s="65"/>
      <c r="G16" s="65" t="s">
        <v>40</v>
      </c>
      <c r="H16" s="65"/>
      <c r="I16" s="65"/>
      <c r="J16" s="65"/>
      <c r="K16" s="65"/>
      <c r="L16" s="65"/>
      <c r="M16" s="81" t="s">
        <v>35</v>
      </c>
      <c r="N16" s="81" t="s">
        <v>35</v>
      </c>
      <c r="O16" s="103" t="s">
        <v>35</v>
      </c>
    </row>
    <row r="17" spans="2:17" s="47" customFormat="1" x14ac:dyDescent="0.2">
      <c r="B17" s="64"/>
      <c r="C17" s="81" t="s">
        <v>35</v>
      </c>
      <c r="D17" s="81" t="s">
        <v>35</v>
      </c>
      <c r="E17" s="81"/>
      <c r="F17" s="65"/>
      <c r="G17" s="65"/>
      <c r="H17" s="65"/>
      <c r="I17" s="65"/>
      <c r="J17" s="65"/>
      <c r="K17" s="65"/>
      <c r="L17" s="65"/>
      <c r="M17" s="81" t="s">
        <v>37</v>
      </c>
      <c r="N17" s="81" t="s">
        <v>41</v>
      </c>
      <c r="O17" s="103" t="s">
        <v>42</v>
      </c>
    </row>
    <row r="18" spans="2:17" s="47" customFormat="1" x14ac:dyDescent="0.2">
      <c r="B18" s="79" t="s">
        <v>6</v>
      </c>
      <c r="C18" s="83" t="s">
        <v>34</v>
      </c>
      <c r="D18" s="83" t="s">
        <v>34</v>
      </c>
      <c r="E18" s="83"/>
      <c r="F18" s="74"/>
      <c r="G18" s="74"/>
      <c r="H18" s="74"/>
      <c r="I18" s="74"/>
      <c r="J18" s="74" t="s">
        <v>28</v>
      </c>
      <c r="K18" s="74" t="s">
        <v>28</v>
      </c>
      <c r="L18" s="74"/>
      <c r="M18" s="83"/>
      <c r="N18" s="83"/>
      <c r="O18" s="104"/>
    </row>
    <row r="19" spans="2:17" s="47" customFormat="1" x14ac:dyDescent="0.2">
      <c r="B19" s="58"/>
      <c r="C19" s="48"/>
      <c r="D19" s="49"/>
      <c r="E19" s="105"/>
      <c r="F19" s="65"/>
      <c r="G19" s="65"/>
      <c r="H19" s="65"/>
      <c r="I19" s="65"/>
      <c r="J19" s="65" t="s">
        <v>29</v>
      </c>
      <c r="K19" s="65" t="s">
        <v>30</v>
      </c>
      <c r="L19" s="65"/>
      <c r="M19" s="48"/>
      <c r="N19" s="48"/>
      <c r="O19" s="59"/>
    </row>
    <row r="20" spans="2:17" s="47" customFormat="1" x14ac:dyDescent="0.2">
      <c r="B20" s="60" t="s">
        <v>1</v>
      </c>
      <c r="C20" s="69">
        <v>1050</v>
      </c>
      <c r="D20" s="61">
        <f>IF(F$5=3,IF(G20&gt;O20,O20,G20),IF(F$5=2,IF(G20&gt;N20,N20,G20),IF(F$5=1,IF(G20&gt;M20,M20,G20),"onbekend")))</f>
        <v>1050</v>
      </c>
      <c r="E20" s="106" t="str">
        <f>IF(G20&gt;D20,"Dit is de maximale grondslag","")</f>
        <v/>
      </c>
      <c r="F20" s="65"/>
      <c r="G20" s="50">
        <f>C20</f>
        <v>1050</v>
      </c>
      <c r="H20" s="65"/>
      <c r="I20" s="65">
        <v>1</v>
      </c>
      <c r="J20" s="50">
        <v>1501.8</v>
      </c>
      <c r="K20" s="50">
        <v>1501.8</v>
      </c>
      <c r="L20" s="65"/>
      <c r="M20" s="92">
        <v>1580.34</v>
      </c>
      <c r="N20" s="92">
        <f>M20*0.7</f>
        <v>1106.2379999999998</v>
      </c>
      <c r="O20" s="95">
        <f>M20/2</f>
        <v>790.17</v>
      </c>
    </row>
    <row r="21" spans="2:17" s="47" customFormat="1" x14ac:dyDescent="0.2">
      <c r="B21" s="56" t="s">
        <v>3</v>
      </c>
      <c r="C21" s="69"/>
      <c r="D21" s="61">
        <f t="shared" ref="D21:D35" si="0">IF(F$5=3,IF(G21&gt;O21,O21,G21),IF(F$5=2,IF(G21&gt;N21,N21,G21),IF(F$5=1,IF(G21&gt;M21,M21,G21),"onbekend")))</f>
        <v>1054.2</v>
      </c>
      <c r="E21" s="106" t="str">
        <f t="shared" ref="E21:E35" si="1">IF(G21&gt;D21,"Dit is de maximale grondslag","")</f>
        <v/>
      </c>
      <c r="F21" s="65"/>
      <c r="G21" s="50">
        <f>IF(C21="",(G20*I21),C21)</f>
        <v>1054.2</v>
      </c>
      <c r="H21" s="84">
        <v>4.0000000000000001E-3</v>
      </c>
      <c r="I21" s="85">
        <f>1+H21</f>
        <v>1.004</v>
      </c>
      <c r="J21" s="50">
        <v>1507.8072</v>
      </c>
      <c r="K21" s="50">
        <v>1507.8</v>
      </c>
      <c r="L21" s="65"/>
      <c r="M21" s="92">
        <v>1586.22</v>
      </c>
      <c r="N21" s="92">
        <f t="shared" ref="N21:N36" si="2">M21*0.7</f>
        <v>1110.354</v>
      </c>
      <c r="O21" s="95">
        <f t="shared" ref="O21:O36" si="3">M21/2</f>
        <v>793.11</v>
      </c>
    </row>
    <row r="22" spans="2:17" s="47" customFormat="1" x14ac:dyDescent="0.2">
      <c r="B22" s="56" t="s">
        <v>2</v>
      </c>
      <c r="C22" s="69"/>
      <c r="D22" s="61">
        <f t="shared" si="0"/>
        <v>1065.9016200000001</v>
      </c>
      <c r="E22" s="106" t="str">
        <f t="shared" si="1"/>
        <v/>
      </c>
      <c r="F22" s="65"/>
      <c r="G22" s="50">
        <f>IF(C22="",(G21*I22),C22)</f>
        <v>1065.9016200000001</v>
      </c>
      <c r="H22" s="84">
        <v>1.11E-2</v>
      </c>
      <c r="I22" s="85">
        <f t="shared" ref="I22:I36" si="4">1+H22</f>
        <v>1.0111000000000001</v>
      </c>
      <c r="J22" s="50">
        <v>1524.5438599200002</v>
      </c>
      <c r="K22" s="50">
        <v>1524.6</v>
      </c>
      <c r="L22" s="65"/>
      <c r="M22" s="92">
        <v>1598.5</v>
      </c>
      <c r="N22" s="92">
        <f t="shared" si="2"/>
        <v>1118.9499999999998</v>
      </c>
      <c r="O22" s="95">
        <f t="shared" si="3"/>
        <v>799.25</v>
      </c>
    </row>
    <row r="23" spans="2:17" s="51" customFormat="1" x14ac:dyDescent="0.2">
      <c r="B23" s="56" t="s">
        <v>12</v>
      </c>
      <c r="C23" s="69"/>
      <c r="D23" s="61">
        <f t="shared" si="0"/>
        <v>1074.7486034460001</v>
      </c>
      <c r="E23" s="106" t="str">
        <f t="shared" si="1"/>
        <v/>
      </c>
      <c r="F23" s="65"/>
      <c r="G23" s="50">
        <f>IF(C23="",(G22*I23),C23)</f>
        <v>1074.7486034460001</v>
      </c>
      <c r="H23" s="84">
        <v>8.3000000000000001E-3</v>
      </c>
      <c r="I23" s="85">
        <f t="shared" si="4"/>
        <v>1.0083</v>
      </c>
      <c r="J23" s="50">
        <v>1537.1975739573361</v>
      </c>
      <c r="K23" s="50">
        <v>1537.1975739573361</v>
      </c>
      <c r="L23" s="86"/>
      <c r="M23" s="92">
        <v>1608.48</v>
      </c>
      <c r="N23" s="92">
        <f t="shared" si="2"/>
        <v>1125.9359999999999</v>
      </c>
      <c r="O23" s="95">
        <f t="shared" si="3"/>
        <v>804.24</v>
      </c>
    </row>
    <row r="24" spans="2:17" s="47" customFormat="1" x14ac:dyDescent="0.2">
      <c r="B24" s="56" t="s">
        <v>13</v>
      </c>
      <c r="C24" s="69"/>
      <c r="D24" s="61">
        <f t="shared" si="0"/>
        <v>1084.8512403183925</v>
      </c>
      <c r="E24" s="106" t="str">
        <f t="shared" si="1"/>
        <v/>
      </c>
      <c r="F24" s="65"/>
      <c r="G24" s="50">
        <f>IF(C24="",(G23*I24),C24)</f>
        <v>1084.8512403183925</v>
      </c>
      <c r="H24" s="84">
        <v>9.3999999999999986E-3</v>
      </c>
      <c r="I24" s="85">
        <f t="shared" si="4"/>
        <v>1.0094000000000001</v>
      </c>
      <c r="J24" s="50">
        <v>1551.6472311525351</v>
      </c>
      <c r="K24" s="50">
        <v>1551.6</v>
      </c>
      <c r="L24" s="65"/>
      <c r="M24" s="92">
        <v>1618.1</v>
      </c>
      <c r="N24" s="92">
        <f t="shared" si="2"/>
        <v>1132.6699999999998</v>
      </c>
      <c r="O24" s="95">
        <f t="shared" si="3"/>
        <v>809.05</v>
      </c>
    </row>
    <row r="25" spans="2:17" s="47" customFormat="1" x14ac:dyDescent="0.2">
      <c r="B25" s="56" t="s">
        <v>4</v>
      </c>
      <c r="C25" s="69"/>
      <c r="D25" s="61">
        <f t="shared" si="0"/>
        <v>1094.506416357226</v>
      </c>
      <c r="E25" s="106" t="str">
        <f t="shared" si="1"/>
        <v/>
      </c>
      <c r="F25" s="65"/>
      <c r="G25" s="50">
        <f>IF(C25="",(G24*I25),C25)</f>
        <v>1094.506416357226</v>
      </c>
      <c r="H25" s="84">
        <v>8.8999999999999999E-3</v>
      </c>
      <c r="I25" s="85">
        <f t="shared" si="4"/>
        <v>1.0088999999999999</v>
      </c>
      <c r="J25" s="50">
        <v>1565.4568915097925</v>
      </c>
      <c r="K25" s="50">
        <v>1565.4</v>
      </c>
      <c r="L25" s="65"/>
      <c r="M25" s="92">
        <v>1627.04</v>
      </c>
      <c r="N25" s="92">
        <f t="shared" si="2"/>
        <v>1138.9279999999999</v>
      </c>
      <c r="O25" s="95">
        <f t="shared" si="3"/>
        <v>813.52</v>
      </c>
    </row>
    <row r="26" spans="2:17" s="47" customFormat="1" x14ac:dyDescent="0.2">
      <c r="B26" s="56" t="s">
        <v>14</v>
      </c>
      <c r="C26" s="69"/>
      <c r="D26" s="61">
        <f t="shared" si="0"/>
        <v>1103.3719183297196</v>
      </c>
      <c r="E26" s="106" t="str">
        <f t="shared" si="1"/>
        <v/>
      </c>
      <c r="F26" s="65"/>
      <c r="G26" s="50">
        <f>IF(C26="",(G25*I26),C26)</f>
        <v>1103.3719183297196</v>
      </c>
      <c r="H26" s="84">
        <v>8.1000000000000013E-3</v>
      </c>
      <c r="I26" s="85">
        <f t="shared" si="4"/>
        <v>1.0081</v>
      </c>
      <c r="J26" s="50">
        <v>1578.1370923310219</v>
      </c>
      <c r="K26" s="50">
        <v>1578</v>
      </c>
      <c r="L26" s="65"/>
      <c r="M26" s="92">
        <v>1636.62</v>
      </c>
      <c r="N26" s="92">
        <f t="shared" si="2"/>
        <v>1145.6339999999998</v>
      </c>
      <c r="O26" s="95">
        <f t="shared" si="3"/>
        <v>818.31</v>
      </c>
    </row>
    <row r="27" spans="2:17" s="47" customFormat="1" x14ac:dyDescent="0.2">
      <c r="B27" s="56" t="s">
        <v>15</v>
      </c>
      <c r="C27" s="69"/>
      <c r="D27" s="61">
        <f t="shared" si="0"/>
        <v>1114.7366490885156</v>
      </c>
      <c r="E27" s="106" t="str">
        <f t="shared" si="1"/>
        <v/>
      </c>
      <c r="F27" s="65"/>
      <c r="G27" s="50">
        <f>IF(C27="",(G26*I27),C27)</f>
        <v>1114.7366490885156</v>
      </c>
      <c r="H27" s="84">
        <v>1.03E-2</v>
      </c>
      <c r="I27" s="85">
        <f t="shared" si="4"/>
        <v>1.0103</v>
      </c>
      <c r="J27" s="50">
        <v>1594.3919043820315</v>
      </c>
      <c r="K27" s="50">
        <v>1594.2</v>
      </c>
      <c r="L27" s="65"/>
      <c r="M27" s="92">
        <v>1646.58</v>
      </c>
      <c r="N27" s="92">
        <f t="shared" si="2"/>
        <v>1152.6059999999998</v>
      </c>
      <c r="O27" s="95">
        <f t="shared" si="3"/>
        <v>823.29</v>
      </c>
    </row>
    <row r="28" spans="2:17" s="47" customFormat="1" x14ac:dyDescent="0.2">
      <c r="B28" s="56" t="s">
        <v>17</v>
      </c>
      <c r="C28" s="69"/>
      <c r="D28" s="61">
        <f t="shared" si="0"/>
        <v>1129.6741201863017</v>
      </c>
      <c r="E28" s="106" t="str">
        <f t="shared" si="1"/>
        <v/>
      </c>
      <c r="F28" s="65"/>
      <c r="G28" s="50">
        <f>IF(C28="",(G27*I28),C28)</f>
        <v>1129.6741201863017</v>
      </c>
      <c r="H28" s="84">
        <v>1.34E-2</v>
      </c>
      <c r="I28" s="85">
        <f t="shared" si="4"/>
        <v>1.0134000000000001</v>
      </c>
      <c r="J28" s="50">
        <v>1615.7567559007509</v>
      </c>
      <c r="K28" s="50">
        <v>1615.8</v>
      </c>
      <c r="L28" s="65"/>
      <c r="M28" s="92">
        <v>1657.92</v>
      </c>
      <c r="N28" s="92">
        <f t="shared" si="2"/>
        <v>1160.5439999999999</v>
      </c>
      <c r="O28" s="95">
        <f t="shared" si="3"/>
        <v>828.96</v>
      </c>
    </row>
    <row r="29" spans="2:17" s="47" customFormat="1" x14ac:dyDescent="0.2">
      <c r="B29" s="56" t="s">
        <v>18</v>
      </c>
      <c r="C29" s="69"/>
      <c r="D29" s="61">
        <f t="shared" si="0"/>
        <v>1143.5691118645932</v>
      </c>
      <c r="E29" s="106" t="str">
        <f t="shared" si="1"/>
        <v/>
      </c>
      <c r="F29" s="65"/>
      <c r="G29" s="50">
        <f>IF(C29="",(G28*I29),C29)</f>
        <v>1143.5691118645932</v>
      </c>
      <c r="H29" s="84">
        <v>1.23E-2</v>
      </c>
      <c r="I29" s="85">
        <f t="shared" si="4"/>
        <v>1.0123</v>
      </c>
      <c r="J29" s="50">
        <v>1635.6305639983302</v>
      </c>
      <c r="K29" s="50">
        <v>1635.6</v>
      </c>
      <c r="L29" s="65"/>
      <c r="M29" s="92">
        <v>1668.5</v>
      </c>
      <c r="N29" s="92">
        <f t="shared" si="2"/>
        <v>1167.9499999999998</v>
      </c>
      <c r="O29" s="95">
        <f t="shared" si="3"/>
        <v>834.25</v>
      </c>
    </row>
    <row r="30" spans="2:17" s="47" customFormat="1" x14ac:dyDescent="0.2">
      <c r="B30" s="56" t="s">
        <v>19</v>
      </c>
      <c r="C30" s="69"/>
      <c r="D30" s="61">
        <f t="shared" si="0"/>
        <v>1156.1483720951037</v>
      </c>
      <c r="E30" s="106" t="str">
        <f t="shared" si="1"/>
        <v/>
      </c>
      <c r="F30" s="65"/>
      <c r="G30" s="50">
        <f>IF(C30="",(G29*I30),C30)</f>
        <v>1156.1483720951037</v>
      </c>
      <c r="H30" s="84">
        <v>1.1000000000000001E-2</v>
      </c>
      <c r="I30" s="85">
        <f t="shared" si="4"/>
        <v>1.0109999999999999</v>
      </c>
      <c r="J30" s="50">
        <v>1653.6225002023116</v>
      </c>
      <c r="K30" s="50">
        <v>1653.6</v>
      </c>
      <c r="L30" s="65"/>
      <c r="M30" s="92">
        <v>1676.02</v>
      </c>
      <c r="N30" s="92">
        <f t="shared" si="2"/>
        <v>1173.2139999999999</v>
      </c>
      <c r="O30" s="95">
        <f t="shared" si="3"/>
        <v>838.01</v>
      </c>
    </row>
    <row r="31" spans="2:17" s="47" customFormat="1" x14ac:dyDescent="0.2">
      <c r="B31" s="56" t="s">
        <v>20</v>
      </c>
      <c r="C31" s="69"/>
      <c r="D31" s="61">
        <f t="shared" si="0"/>
        <v>1174.6467460486253</v>
      </c>
      <c r="E31" s="106" t="str">
        <f t="shared" si="1"/>
        <v/>
      </c>
      <c r="F31" s="65"/>
      <c r="G31" s="50">
        <f>IF(C31="",(G30*I31),C31)</f>
        <v>1174.6467460486253</v>
      </c>
      <c r="H31" s="84">
        <v>1.6E-2</v>
      </c>
      <c r="I31" s="85">
        <f t="shared" si="4"/>
        <v>1.016</v>
      </c>
      <c r="J31" s="50">
        <v>1680.0804602055487</v>
      </c>
      <c r="K31" s="50">
        <v>1680</v>
      </c>
      <c r="L31" s="65"/>
      <c r="M31" s="92">
        <v>1689.3</v>
      </c>
      <c r="N31" s="92">
        <f t="shared" si="2"/>
        <v>1182.51</v>
      </c>
      <c r="O31" s="95">
        <f t="shared" si="3"/>
        <v>844.65</v>
      </c>
      <c r="Q31" s="65"/>
    </row>
    <row r="32" spans="2:17" s="47" customFormat="1" x14ac:dyDescent="0.2">
      <c r="B32" s="56" t="s">
        <v>23</v>
      </c>
      <c r="C32" s="69"/>
      <c r="D32" s="61">
        <f t="shared" si="0"/>
        <v>1178.0532216121662</v>
      </c>
      <c r="E32" s="106" t="str">
        <f t="shared" si="1"/>
        <v/>
      </c>
      <c r="F32" s="65"/>
      <c r="G32" s="50">
        <f>IF(C32="",(G31*I32),C32)</f>
        <v>1178.0532216121662</v>
      </c>
      <c r="H32" s="84">
        <v>2.8999999999999998E-3</v>
      </c>
      <c r="I32" s="85">
        <f t="shared" si="4"/>
        <v>1.0028999999999999</v>
      </c>
      <c r="J32" s="50">
        <v>1684.9526935401445</v>
      </c>
      <c r="K32" s="50">
        <v>1684.8</v>
      </c>
      <c r="L32" s="65"/>
      <c r="M32" s="92">
        <v>1687.36</v>
      </c>
      <c r="N32" s="92">
        <f t="shared" si="2"/>
        <v>1181.1519999999998</v>
      </c>
      <c r="O32" s="95">
        <f t="shared" si="3"/>
        <v>843.68</v>
      </c>
    </row>
    <row r="33" spans="2:15" s="47" customFormat="1" x14ac:dyDescent="0.2">
      <c r="B33" s="56" t="s">
        <v>24</v>
      </c>
      <c r="C33" s="69"/>
      <c r="D33" s="61">
        <f t="shared" si="0"/>
        <v>1186.9199999999998</v>
      </c>
      <c r="E33" s="106" t="str">
        <f t="shared" si="1"/>
        <v>Dit is de maximale grondslag</v>
      </c>
      <c r="F33" s="65"/>
      <c r="G33" s="50">
        <f>IF(C33="",(G32*I33),C33)</f>
        <v>1189.3154104107784</v>
      </c>
      <c r="H33" s="84">
        <v>9.5599999999999991E-3</v>
      </c>
      <c r="I33" s="85">
        <f t="shared" si="4"/>
        <v>1.00956</v>
      </c>
      <c r="J33" s="50">
        <v>1701.0608412903885</v>
      </c>
      <c r="K33" s="50">
        <v>1701</v>
      </c>
      <c r="L33" s="65"/>
      <c r="M33" s="92">
        <v>1695.6</v>
      </c>
      <c r="N33" s="92">
        <f t="shared" si="2"/>
        <v>1186.9199999999998</v>
      </c>
      <c r="O33" s="95">
        <f t="shared" si="3"/>
        <v>847.8</v>
      </c>
    </row>
    <row r="34" spans="2:15" s="52" customFormat="1" ht="14.25" x14ac:dyDescent="0.2">
      <c r="B34" s="56" t="s">
        <v>25</v>
      </c>
      <c r="C34" s="69"/>
      <c r="D34" s="61">
        <f t="shared" si="0"/>
        <v>1196.3139999999999</v>
      </c>
      <c r="E34" s="106" t="str">
        <f t="shared" si="1"/>
        <v>Dit is de maximale grondslag</v>
      </c>
      <c r="F34" s="65"/>
      <c r="G34" s="50">
        <f>IF(C34="",(G33*I34),C34)</f>
        <v>1206.1085440057784</v>
      </c>
      <c r="H34" s="84">
        <v>1.4119999999999999E-2</v>
      </c>
      <c r="I34" s="85">
        <f t="shared" si="4"/>
        <v>1.0141199999999999</v>
      </c>
      <c r="J34" s="50">
        <v>1725.0798203694085</v>
      </c>
      <c r="K34" s="50">
        <v>1725</v>
      </c>
      <c r="L34" s="87"/>
      <c r="M34" s="93">
        <v>1709.02</v>
      </c>
      <c r="N34" s="93">
        <f t="shared" si="2"/>
        <v>1196.3139999999999</v>
      </c>
      <c r="O34" s="96">
        <f t="shared" si="3"/>
        <v>854.51</v>
      </c>
    </row>
    <row r="35" spans="2:15" s="52" customFormat="1" ht="14.25" x14ac:dyDescent="0.2">
      <c r="B35" s="57" t="s">
        <v>26</v>
      </c>
      <c r="C35" s="72"/>
      <c r="D35" s="73">
        <f t="shared" si="0"/>
        <v>1213.912</v>
      </c>
      <c r="E35" s="107" t="str">
        <f t="shared" si="1"/>
        <v>Dit is de maximale grondslag</v>
      </c>
      <c r="F35" s="74"/>
      <c r="G35" s="75">
        <f>IF(C35="",(G34*I35),C35)</f>
        <v>1227.939108652283</v>
      </c>
      <c r="H35" s="76">
        <v>1.8100000000000002E-2</v>
      </c>
      <c r="I35" s="77">
        <f t="shared" si="4"/>
        <v>1.0181</v>
      </c>
      <c r="J35" s="75">
        <v>1756.3037651180948</v>
      </c>
      <c r="K35" s="75">
        <v>1756.2</v>
      </c>
      <c r="L35" s="78"/>
      <c r="M35" s="94">
        <v>1734.16</v>
      </c>
      <c r="N35" s="94">
        <f t="shared" si="2"/>
        <v>1213.912</v>
      </c>
      <c r="O35" s="97">
        <f t="shared" si="3"/>
        <v>867.08</v>
      </c>
    </row>
    <row r="36" spans="2:15" s="47" customFormat="1" ht="24" customHeight="1" thickBot="1" x14ac:dyDescent="0.25">
      <c r="B36" s="70" t="s">
        <v>43</v>
      </c>
      <c r="C36" s="71"/>
      <c r="D36" s="62">
        <f t="shared" ref="D36" si="5">IF(F$5=3,IF(G36&gt;O36,O36,G36),IF(F$5=2,IF(G36&gt;N36,N36,G36),IF(F$5=1,IF(G36&gt;M36,M36,G36),"onbekend")))</f>
        <v>1324.4419999999998</v>
      </c>
      <c r="E36" s="108" t="str">
        <f t="shared" ref="E36" si="6">IF(G36&gt;D36,"Dit is de maximale grondslag","")</f>
        <v>Dit is de maximale grondslag</v>
      </c>
      <c r="F36" s="88"/>
      <c r="G36" s="89">
        <f>IF(C36="",(G35*I36),C36)</f>
        <v>1352.5749281804897</v>
      </c>
      <c r="H36" s="90">
        <v>0.10150000000000001</v>
      </c>
      <c r="I36" s="91">
        <f t="shared" si="4"/>
        <v>1.1014999999999999</v>
      </c>
      <c r="J36" s="89">
        <v>1934.5685972775814</v>
      </c>
      <c r="K36" s="89">
        <v>1934.4</v>
      </c>
      <c r="L36" s="88"/>
      <c r="M36" s="66">
        <v>1892.06</v>
      </c>
      <c r="N36" s="67">
        <f t="shared" si="2"/>
        <v>1324.4419999999998</v>
      </c>
      <c r="O36" s="68">
        <f t="shared" si="3"/>
        <v>946.03</v>
      </c>
    </row>
    <row r="37" spans="2:15" s="47" customFormat="1" x14ac:dyDescent="0.2">
      <c r="D37" s="53"/>
    </row>
    <row r="38" spans="2:15" s="47" customFormat="1" x14ac:dyDescent="0.2">
      <c r="D38" s="53"/>
    </row>
    <row r="39" spans="2:15" s="47" customFormat="1" x14ac:dyDescent="0.2">
      <c r="D39" s="53"/>
    </row>
    <row r="40" spans="2:15" s="47" customFormat="1" hidden="1" x14ac:dyDescent="0.2">
      <c r="D40" s="53"/>
    </row>
    <row r="41" spans="2:15" hidden="1" x14ac:dyDescent="0.2">
      <c r="B41" s="44" t="s">
        <v>37</v>
      </c>
    </row>
    <row r="42" spans="2:15" hidden="1" x14ac:dyDescent="0.2">
      <c r="B42" s="44" t="s">
        <v>38</v>
      </c>
    </row>
    <row r="43" spans="2:15" hidden="1" x14ac:dyDescent="0.2">
      <c r="B43" s="44" t="s">
        <v>39</v>
      </c>
    </row>
    <row r="44" spans="2:15" hidden="1" x14ac:dyDescent="0.2"/>
  </sheetData>
  <sheetProtection algorithmName="SHA-512" hashValue="ffm1Of8MLV8lpN5QhbO9hRKt17HRuuKTZwO1yu/DRKShrpruKmJMKhBAcGqPkrHyNgwFdKsFs0uOZDWTewjJHw==" saltValue="KnNz7A5PCVi6mKwXjrNC8w==" spinCount="100000" sheet="1" objects="1" scenarios="1"/>
  <protectedRanges>
    <protectedRange sqref="C20:C36" name="afwijkedn bedrag_3"/>
  </protectedRange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504825</xdr:colOff>
                    <xdr:row>3</xdr:row>
                    <xdr:rowOff>133350</xdr:rowOff>
                  </from>
                  <to>
                    <xdr:col>4</xdr:col>
                    <xdr:colOff>333375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F3BA447DF054D9EBE3A9CDA443139" ma:contentTypeVersion="15" ma:contentTypeDescription="Een nieuw document maken." ma:contentTypeScope="" ma:versionID="ea0b5d196b13b44b83f4987f925faf24">
  <xsd:schema xmlns:xsd="http://www.w3.org/2001/XMLSchema" xmlns:xs="http://www.w3.org/2001/XMLSchema" xmlns:p="http://schemas.microsoft.com/office/2006/metadata/properties" xmlns:ns2="27a466e9-2e84-4464-a65f-568f58153704" xmlns:ns3="83950275-cb5f-4cdf-aee8-4ca7f4a6058b" targetNamespace="http://schemas.microsoft.com/office/2006/metadata/properties" ma:root="true" ma:fieldsID="ce3a3733839db66e7512bdc1bd8d00ff" ns2:_="" ns3:_="">
    <xsd:import namespace="27a466e9-2e84-4464-a65f-568f58153704"/>
    <xsd:import namespace="83950275-cb5f-4cdf-aee8-4ca7f4a605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466e9-2e84-4464-a65f-568f581537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bc60455-3207-42f1-84ab-0608c6a6fac1}" ma:internalName="TaxCatchAll" ma:showField="CatchAllData" ma:web="27a466e9-2e84-4464-a65f-568f58153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0275-cb5f-4cdf-aee8-4ca7f4a60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a091d06a-215d-4934-b50a-1518b6ff1f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DA16B-F41E-4888-B821-62858633FBB2}"/>
</file>

<file path=customXml/itemProps2.xml><?xml version="1.0" encoding="utf-8"?>
<ds:datastoreItem xmlns:ds="http://schemas.openxmlformats.org/officeDocument/2006/customXml" ds:itemID="{D9A80C07-F792-4F0F-8CC1-937C1C9D3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PW afwijkende normen</vt:lpstr>
      <vt:lpstr>IOAW afwijkende grondslagen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Reali, Roberto</dc:creator>
  <cp:lastModifiedBy>Roberto Reali</cp:lastModifiedBy>
  <dcterms:created xsi:type="dcterms:W3CDTF">2018-01-16T14:37:01Z</dcterms:created>
  <dcterms:modified xsi:type="dcterms:W3CDTF">2023-01-03T11:12:11Z</dcterms:modified>
</cp:coreProperties>
</file>