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0" documentId="8_{A856AD7A-9DDD-46FE-9D19-E2332338E653}" xr6:coauthVersionLast="47" xr6:coauthVersionMax="47" xr10:uidLastSave="{00000000-0000-0000-0000-000000000000}"/>
  <workbookProtection workbookAlgorithmName="SHA-512" workbookHashValue="b2oYcfoofUOZQvEjNneDm135nucFoBsLNrVjegWM/SzrX6fJGz2AuCIzyS+XnEvV2PEZuQLbigyPTs+kyPprZg==" workbookSaltValue="tRnw0Y7fFxcF6Cs6OB+cNg==" workbookSpinCount="100000" lockStructure="1"/>
  <bookViews>
    <workbookView xWindow="-120" yWindow="-120" windowWidth="29040" windowHeight="15840" activeTab="1" xr2:uid="{00000000-000D-0000-FFFF-FFFF00000000}"/>
  </bookViews>
  <sheets>
    <sheet name="Handleiding" sheetId="4" r:id="rId1"/>
    <sheet name="Inkomsten" sheetId="1" r:id="rId2"/>
    <sheet name="2020" sheetId="6" r:id="rId3"/>
    <sheet name="periodekalender" sheetId="2" r:id="rId4"/>
    <sheet name="Berekening oud" sheetId="5" state="hidden" r:id="rId5"/>
    <sheet name="Berekening-nw (2)" sheetId="7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7" l="1"/>
  <c r="O3" i="7" l="1"/>
  <c r="N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3" i="7"/>
  <c r="AR61" i="7"/>
  <c r="AO61" i="7"/>
  <c r="AL61" i="7"/>
  <c r="AI61" i="7"/>
  <c r="AF61" i="7"/>
  <c r="AC61" i="7"/>
  <c r="Z61" i="7"/>
  <c r="W61" i="7"/>
  <c r="T61" i="7"/>
  <c r="Q61" i="7"/>
  <c r="N61" i="7"/>
  <c r="K61" i="7"/>
  <c r="H61" i="7"/>
  <c r="E61" i="7"/>
  <c r="AQ46" i="7"/>
  <c r="AR46" i="7" s="1"/>
  <c r="AN46" i="7"/>
  <c r="AO46" i="7" s="1"/>
  <c r="AK46" i="7"/>
  <c r="AL46" i="7" s="1"/>
  <c r="AH46" i="7"/>
  <c r="AI46" i="7" s="1"/>
  <c r="AE46" i="7"/>
  <c r="AB46" i="7"/>
  <c r="AC46" i="7" s="1"/>
  <c r="Y46" i="7"/>
  <c r="Z46" i="7" s="1"/>
  <c r="V46" i="7"/>
  <c r="W46" i="7" s="1"/>
  <c r="S46" i="7"/>
  <c r="T46" i="7" s="1"/>
  <c r="AR45" i="7"/>
  <c r="AQ45" i="7"/>
  <c r="AN45" i="7"/>
  <c r="AO45" i="7" s="1"/>
  <c r="AK45" i="7"/>
  <c r="AL45" i="7" s="1"/>
  <c r="AH45" i="7"/>
  <c r="AI45" i="7" s="1"/>
  <c r="AE45" i="7"/>
  <c r="AF45" i="7" s="1"/>
  <c r="AB45" i="7"/>
  <c r="AC45" i="7" s="1"/>
  <c r="Y45" i="7"/>
  <c r="Z45" i="7" s="1"/>
  <c r="V45" i="7"/>
  <c r="W45" i="7" s="1"/>
  <c r="S45" i="7"/>
  <c r="T45" i="7" s="1"/>
  <c r="E40" i="7"/>
  <c r="H40" i="7"/>
  <c r="K40" i="7"/>
  <c r="N40" i="7"/>
  <c r="Q40" i="7"/>
  <c r="T40" i="7"/>
  <c r="W40" i="7"/>
  <c r="Z40" i="7"/>
  <c r="AC40" i="7"/>
  <c r="AF40" i="7"/>
  <c r="AI40" i="7"/>
  <c r="AL40" i="7"/>
  <c r="AO40" i="7"/>
  <c r="AR40" i="7"/>
  <c r="AQ25" i="7"/>
  <c r="AQ24" i="7"/>
  <c r="AR24" i="7" s="1"/>
  <c r="AN25" i="7"/>
  <c r="AN24" i="7"/>
  <c r="AO24" i="7" s="1"/>
  <c r="AK25" i="7"/>
  <c r="AK24" i="7"/>
  <c r="AL24" i="7" s="1"/>
  <c r="AH25" i="7"/>
  <c r="AH24" i="7"/>
  <c r="AI24" i="7" s="1"/>
  <c r="AE25" i="7"/>
  <c r="AE24" i="7"/>
  <c r="AF24" i="7" s="1"/>
  <c r="AB25" i="7"/>
  <c r="AB24" i="7"/>
  <c r="AC24" i="7" s="1"/>
  <c r="Y25" i="7"/>
  <c r="Y24" i="7"/>
  <c r="Z24" i="7" s="1"/>
  <c r="V25" i="7"/>
  <c r="V24" i="7"/>
  <c r="W24" i="7" s="1"/>
  <c r="S25" i="7"/>
  <c r="S24" i="7"/>
  <c r="T24" i="7" s="1"/>
  <c r="AC25" i="7" l="1"/>
  <c r="AI25" i="7"/>
  <c r="W25" i="7"/>
  <c r="Z25" i="7"/>
  <c r="AL25" i="7"/>
  <c r="AO25" i="7"/>
  <c r="T25" i="7"/>
  <c r="AR25" i="7"/>
  <c r="H27" i="6"/>
  <c r="G27" i="6"/>
  <c r="G16" i="6"/>
  <c r="E34" i="6" s="1"/>
  <c r="B8" i="2"/>
  <c r="B4" i="2"/>
  <c r="B1" i="7" s="1"/>
  <c r="H18" i="6"/>
  <c r="G18" i="6"/>
  <c r="E31" i="6"/>
  <c r="D31" i="6"/>
  <c r="G17" i="6"/>
  <c r="H17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8" i="6"/>
  <c r="H28" i="6"/>
  <c r="G29" i="6"/>
  <c r="E36" i="6" s="1"/>
  <c r="H29" i="6"/>
  <c r="E42" i="6" s="1"/>
  <c r="H16" i="6"/>
  <c r="C28" i="6"/>
  <c r="V8" i="7" l="1"/>
  <c r="AA8" i="7" s="1"/>
  <c r="F18" i="1" s="1"/>
  <c r="V4" i="7"/>
  <c r="V11" i="7"/>
  <c r="AA11" i="7" s="1"/>
  <c r="F21" i="1" s="1"/>
  <c r="V12" i="7"/>
  <c r="AA12" i="7" s="1"/>
  <c r="F22" i="1" s="1"/>
  <c r="V5" i="7"/>
  <c r="AA5" i="7" s="1"/>
  <c r="F15" i="1" s="1"/>
  <c r="V13" i="7"/>
  <c r="AA13" i="7" s="1"/>
  <c r="F23" i="1" s="1"/>
  <c r="V6" i="7"/>
  <c r="AA6" i="7" s="1"/>
  <c r="F16" i="1" s="1"/>
  <c r="V14" i="7"/>
  <c r="AA14" i="7" s="1"/>
  <c r="F24" i="1" s="1"/>
  <c r="V7" i="7"/>
  <c r="AA7" i="7" s="1"/>
  <c r="F17" i="1" s="1"/>
  <c r="V15" i="7"/>
  <c r="V9" i="7"/>
  <c r="AA9" i="7" s="1"/>
  <c r="F19" i="1" s="1"/>
  <c r="V10" i="7"/>
  <c r="AA10" i="7" s="1"/>
  <c r="F20" i="1" s="1"/>
  <c r="E41" i="6"/>
  <c r="H31" i="6"/>
  <c r="E40" i="6"/>
  <c r="E35" i="6"/>
  <c r="E37" i="6" s="1"/>
  <c r="G31" i="6"/>
  <c r="A6" i="2"/>
  <c r="A11" i="2"/>
  <c r="A13" i="2"/>
  <c r="A14" i="2" s="1"/>
  <c r="A15" i="2" s="1"/>
  <c r="A16" i="2" s="1"/>
  <c r="A17" i="2" s="1"/>
  <c r="A18" i="2" s="1"/>
  <c r="A19" i="2" s="1"/>
  <c r="A20" i="2" s="1"/>
  <c r="A21" i="2" s="1"/>
  <c r="B12" i="2"/>
  <c r="A4" i="7" s="1"/>
  <c r="E29" i="1"/>
  <c r="D29" i="1"/>
  <c r="B1" i="5"/>
  <c r="W3" i="5" s="1"/>
  <c r="E43" i="6" l="1"/>
  <c r="V16" i="7"/>
  <c r="AA16" i="7" s="1"/>
  <c r="F26" i="1" s="1"/>
  <c r="AA15" i="7"/>
  <c r="F25" i="1" s="1"/>
  <c r="V3" i="7"/>
  <c r="AA3" i="7" s="1"/>
  <c r="F13" i="1" s="1"/>
  <c r="AA4" i="7"/>
  <c r="F14" i="1" s="1"/>
  <c r="F4" i="7"/>
  <c r="D4" i="7"/>
  <c r="S5" i="5"/>
  <c r="A40" i="6"/>
  <c r="A36" i="6"/>
  <c r="A34" i="6"/>
  <c r="A42" i="6"/>
  <c r="A41" i="6"/>
  <c r="A35" i="6"/>
  <c r="B11" i="2"/>
  <c r="B14" i="1"/>
  <c r="AP27" i="7" l="1"/>
  <c r="AJ48" i="7"/>
  <c r="C48" i="7"/>
  <c r="I48" i="7"/>
  <c r="AD48" i="7"/>
  <c r="AA48" i="7"/>
  <c r="I27" i="7"/>
  <c r="R48" i="7"/>
  <c r="X48" i="7"/>
  <c r="AG27" i="7"/>
  <c r="C27" i="7"/>
  <c r="U27" i="7"/>
  <c r="AM48" i="7"/>
  <c r="O27" i="7"/>
  <c r="L48" i="7"/>
  <c r="O48" i="7"/>
  <c r="U48" i="7"/>
  <c r="AA27" i="7"/>
  <c r="R27" i="7"/>
  <c r="AJ27" i="7"/>
  <c r="X27" i="7"/>
  <c r="AG48" i="7"/>
  <c r="AM27" i="7"/>
  <c r="AD27" i="7"/>
  <c r="L27" i="7"/>
  <c r="AP48" i="7"/>
  <c r="A3" i="5"/>
  <c r="F3" i="5" s="1"/>
  <c r="A3" i="7"/>
  <c r="C11" i="2"/>
  <c r="A4" i="5"/>
  <c r="A53" i="5" l="1"/>
  <c r="C53" i="5" s="1"/>
  <c r="B53" i="5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21" i="5"/>
  <c r="N21" i="5" s="1"/>
  <c r="A21" i="5"/>
  <c r="J20" i="5" s="1"/>
  <c r="B3" i="5"/>
  <c r="I3" i="5" s="1"/>
  <c r="B3" i="7"/>
  <c r="D3" i="7"/>
  <c r="F3" i="7"/>
  <c r="D3" i="5"/>
  <c r="A54" i="5"/>
  <c r="A55" i="5" s="1"/>
  <c r="D4" i="5"/>
  <c r="A22" i="5"/>
  <c r="O22" i="5" s="1"/>
  <c r="B22" i="5"/>
  <c r="J22" i="5" s="1"/>
  <c r="F4" i="5"/>
  <c r="A29" i="2"/>
  <c r="G3" i="5" l="1"/>
  <c r="C21" i="5"/>
  <c r="O21" i="5"/>
  <c r="C3" i="5"/>
  <c r="E3" i="5"/>
  <c r="B36" i="5"/>
  <c r="A36" i="5"/>
  <c r="K22" i="5"/>
  <c r="AD47" i="7"/>
  <c r="X26" i="7"/>
  <c r="R26" i="7"/>
  <c r="F47" i="7"/>
  <c r="AM47" i="7"/>
  <c r="AG26" i="7"/>
  <c r="AJ47" i="7"/>
  <c r="AA47" i="7"/>
  <c r="AG47" i="7"/>
  <c r="L26" i="7"/>
  <c r="L47" i="7"/>
  <c r="AA26" i="7"/>
  <c r="U26" i="7"/>
  <c r="U47" i="7"/>
  <c r="AM26" i="7"/>
  <c r="AP47" i="7"/>
  <c r="F26" i="7"/>
  <c r="O26" i="7"/>
  <c r="O47" i="7"/>
  <c r="X47" i="7"/>
  <c r="R47" i="7"/>
  <c r="AD26" i="7"/>
  <c r="I47" i="7"/>
  <c r="I26" i="7"/>
  <c r="AJ26" i="7"/>
  <c r="AP26" i="7"/>
  <c r="E3" i="7"/>
  <c r="G3" i="7"/>
  <c r="C3" i="7"/>
  <c r="C54" i="5"/>
  <c r="A56" i="5"/>
  <c r="C55" i="5"/>
  <c r="N22" i="5"/>
  <c r="C22" i="5"/>
  <c r="H5" i="1"/>
  <c r="A11" i="1" s="1"/>
  <c r="C36" i="5" l="1"/>
  <c r="AN47" i="7"/>
  <c r="AB47" i="7"/>
  <c r="AN26" i="7"/>
  <c r="AH26" i="7"/>
  <c r="V47" i="7"/>
  <c r="AK47" i="7"/>
  <c r="P26" i="7"/>
  <c r="S26" i="7"/>
  <c r="Y47" i="7"/>
  <c r="AQ26" i="7"/>
  <c r="AE47" i="7"/>
  <c r="M47" i="7"/>
  <c r="AH47" i="7"/>
  <c r="AK26" i="7"/>
  <c r="P47" i="7"/>
  <c r="V26" i="7"/>
  <c r="Y26" i="7"/>
  <c r="J26" i="7"/>
  <c r="AB26" i="7"/>
  <c r="AQ47" i="7"/>
  <c r="AE26" i="7"/>
  <c r="J47" i="7"/>
  <c r="M26" i="7"/>
  <c r="D47" i="7"/>
  <c r="D26" i="7"/>
  <c r="S47" i="7"/>
  <c r="I3" i="7"/>
  <c r="H3" i="7" s="1"/>
  <c r="H3" i="5"/>
  <c r="J3" i="5" s="1"/>
  <c r="D21" i="5" s="1"/>
  <c r="I17" i="5"/>
  <c r="A57" i="5"/>
  <c r="C56" i="5"/>
  <c r="K3" i="5" l="1"/>
  <c r="J21" i="5" s="1"/>
  <c r="C13" i="1" s="1"/>
  <c r="Q3" i="7"/>
  <c r="R3" i="7"/>
  <c r="G47" i="7" s="1"/>
  <c r="G26" i="7"/>
  <c r="D36" i="5"/>
  <c r="G36" i="5" s="1"/>
  <c r="A58" i="5"/>
  <c r="C57" i="5"/>
  <c r="G21" i="5"/>
  <c r="F21" i="5"/>
  <c r="A22" i="2"/>
  <c r="A23" i="2" s="1"/>
  <c r="A24" i="2" s="1"/>
  <c r="A25" i="2" s="1"/>
  <c r="C12" i="2"/>
  <c r="B4" i="7" s="1"/>
  <c r="B13" i="1" l="1"/>
  <c r="A13" i="1"/>
  <c r="G4" i="7"/>
  <c r="E4" i="7"/>
  <c r="C4" i="7"/>
  <c r="C26" i="7"/>
  <c r="P3" i="7"/>
  <c r="S3" i="7"/>
  <c r="C47" i="7"/>
  <c r="B4" i="5"/>
  <c r="F36" i="5"/>
  <c r="A59" i="5"/>
  <c r="C58" i="5"/>
  <c r="C13" i="2"/>
  <c r="B5" i="7" s="1"/>
  <c r="B13" i="2"/>
  <c r="A5" i="7" s="1"/>
  <c r="C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S27" i="7" l="1"/>
  <c r="AQ27" i="7"/>
  <c r="AN27" i="7"/>
  <c r="AB27" i="7"/>
  <c r="M27" i="7"/>
  <c r="V48" i="7"/>
  <c r="S48" i="7"/>
  <c r="AE27" i="7"/>
  <c r="M48" i="7"/>
  <c r="V27" i="7"/>
  <c r="AB48" i="7"/>
  <c r="D27" i="7"/>
  <c r="AK27" i="7"/>
  <c r="AN48" i="7"/>
  <c r="AQ48" i="7"/>
  <c r="P27" i="7"/>
  <c r="P48" i="7"/>
  <c r="Y27" i="7"/>
  <c r="AK48" i="7"/>
  <c r="AH48" i="7"/>
  <c r="J48" i="7"/>
  <c r="AE48" i="7"/>
  <c r="AH27" i="7"/>
  <c r="J27" i="7"/>
  <c r="Y48" i="7"/>
  <c r="D48" i="7"/>
  <c r="D5" i="7"/>
  <c r="F5" i="7"/>
  <c r="G5" i="7"/>
  <c r="C5" i="7"/>
  <c r="E5" i="7"/>
  <c r="G4" i="5"/>
  <c r="J4" i="5" s="1"/>
  <c r="D22" i="5" s="1"/>
  <c r="I4" i="5"/>
  <c r="AS47" i="7"/>
  <c r="AS26" i="7"/>
  <c r="I4" i="7"/>
  <c r="H4" i="7" s="1"/>
  <c r="B37" i="5"/>
  <c r="E4" i="5"/>
  <c r="A37" i="5"/>
  <c r="C4" i="5"/>
  <c r="A5" i="5"/>
  <c r="D5" i="5" s="1"/>
  <c r="B5" i="5"/>
  <c r="A60" i="5"/>
  <c r="C59" i="5"/>
  <c r="C14" i="2"/>
  <c r="B6" i="7" s="1"/>
  <c r="N4" i="7" l="1"/>
  <c r="Q4" i="7"/>
  <c r="O4" i="7"/>
  <c r="G27" i="7" s="1"/>
  <c r="R4" i="7"/>
  <c r="G48" i="7" s="1"/>
  <c r="I5" i="7"/>
  <c r="H5" i="7"/>
  <c r="B38" i="5"/>
  <c r="I5" i="5"/>
  <c r="AQ28" i="7"/>
  <c r="S49" i="7"/>
  <c r="P49" i="7"/>
  <c r="AK49" i="7"/>
  <c r="AH28" i="7"/>
  <c r="G28" i="7"/>
  <c r="AH49" i="7"/>
  <c r="AB49" i="7"/>
  <c r="D28" i="7"/>
  <c r="AK28" i="7"/>
  <c r="V28" i="7"/>
  <c r="AN28" i="7"/>
  <c r="Y49" i="7"/>
  <c r="AE28" i="7"/>
  <c r="M49" i="7"/>
  <c r="P28" i="7"/>
  <c r="G49" i="7"/>
  <c r="V49" i="7"/>
  <c r="AN49" i="7"/>
  <c r="D49" i="7"/>
  <c r="S28" i="7"/>
  <c r="AE49" i="7"/>
  <c r="M28" i="7"/>
  <c r="AB28" i="7"/>
  <c r="Y28" i="7"/>
  <c r="AQ49" i="7"/>
  <c r="AP49" i="7"/>
  <c r="AJ28" i="7"/>
  <c r="AM28" i="7"/>
  <c r="AJ49" i="7"/>
  <c r="R28" i="7"/>
  <c r="AM49" i="7"/>
  <c r="AD49" i="7"/>
  <c r="AD28" i="7"/>
  <c r="O49" i="7"/>
  <c r="X49" i="7"/>
  <c r="AP28" i="7"/>
  <c r="U49" i="7"/>
  <c r="C49" i="7"/>
  <c r="R49" i="7"/>
  <c r="AA49" i="7"/>
  <c r="O28" i="7"/>
  <c r="L49" i="7"/>
  <c r="AA28" i="7"/>
  <c r="C28" i="7"/>
  <c r="U28" i="7"/>
  <c r="L28" i="7"/>
  <c r="AG49" i="7"/>
  <c r="AG28" i="7"/>
  <c r="X28" i="7"/>
  <c r="H4" i="5"/>
  <c r="G6" i="7"/>
  <c r="E6" i="7"/>
  <c r="F22" i="5"/>
  <c r="C37" i="5"/>
  <c r="A38" i="5"/>
  <c r="G5" i="5"/>
  <c r="E5" i="5"/>
  <c r="B23" i="5"/>
  <c r="C5" i="5"/>
  <c r="A23" i="5"/>
  <c r="O23" i="5" s="1"/>
  <c r="F5" i="5"/>
  <c r="A61" i="5"/>
  <c r="C60" i="5"/>
  <c r="G22" i="5"/>
  <c r="C15" i="2"/>
  <c r="B7" i="7" s="1"/>
  <c r="B6" i="5"/>
  <c r="I6" i="5" s="1"/>
  <c r="K4" i="5"/>
  <c r="D37" i="5" s="1"/>
  <c r="B28" i="1"/>
  <c r="C28" i="1"/>
  <c r="C16" i="1"/>
  <c r="C15" i="1"/>
  <c r="B15" i="1"/>
  <c r="C12" i="1"/>
  <c r="B12" i="1"/>
  <c r="C38" i="5" l="1"/>
  <c r="H5" i="5"/>
  <c r="J5" i="5" s="1"/>
  <c r="D23" i="5" s="1"/>
  <c r="R5" i="7"/>
  <c r="J49" i="7" s="1"/>
  <c r="O5" i="7"/>
  <c r="J28" i="7" s="1"/>
  <c r="Q5" i="7"/>
  <c r="I49" i="7" s="1"/>
  <c r="N5" i="7"/>
  <c r="I28" i="7" s="1"/>
  <c r="AK50" i="7"/>
  <c r="AH50" i="7"/>
  <c r="J50" i="7"/>
  <c r="AB50" i="7"/>
  <c r="AK29" i="7"/>
  <c r="G29" i="7"/>
  <c r="V29" i="7"/>
  <c r="D50" i="7"/>
  <c r="AQ29" i="7"/>
  <c r="S50" i="7"/>
  <c r="G50" i="7"/>
  <c r="AE50" i="7"/>
  <c r="S29" i="7"/>
  <c r="AH29" i="7"/>
  <c r="AE29" i="7"/>
  <c r="AN29" i="7"/>
  <c r="D29" i="7"/>
  <c r="J29" i="7"/>
  <c r="AQ50" i="7"/>
  <c r="V50" i="7"/>
  <c r="P29" i="7"/>
  <c r="Y29" i="7"/>
  <c r="AB29" i="7"/>
  <c r="Y50" i="7"/>
  <c r="AN50" i="7"/>
  <c r="P50" i="7"/>
  <c r="S4" i="7"/>
  <c r="F48" i="7"/>
  <c r="E7" i="7"/>
  <c r="G7" i="7"/>
  <c r="P4" i="7"/>
  <c r="F27" i="7"/>
  <c r="C23" i="5"/>
  <c r="J23" i="5"/>
  <c r="N23" i="5"/>
  <c r="A62" i="5"/>
  <c r="C61" i="5"/>
  <c r="G37" i="5"/>
  <c r="I22" i="5" s="1"/>
  <c r="A39" i="5"/>
  <c r="B39" i="5"/>
  <c r="F37" i="5"/>
  <c r="H22" i="5" s="1"/>
  <c r="G6" i="5"/>
  <c r="E6" i="5"/>
  <c r="C16" i="2"/>
  <c r="B8" i="7" s="1"/>
  <c r="B7" i="5"/>
  <c r="I7" i="5" s="1"/>
  <c r="C17" i="1"/>
  <c r="A39" i="1"/>
  <c r="A38" i="1"/>
  <c r="A40" i="1"/>
  <c r="A34" i="1"/>
  <c r="A33" i="1"/>
  <c r="A32" i="1"/>
  <c r="B14" i="2"/>
  <c r="A6" i="7" s="1"/>
  <c r="B16" i="2"/>
  <c r="A8" i="7" s="1"/>
  <c r="B15" i="2"/>
  <c r="A7" i="7" s="1"/>
  <c r="F6" i="7" l="1"/>
  <c r="D6" i="7"/>
  <c r="C6" i="7"/>
  <c r="AS27" i="7"/>
  <c r="AS48" i="7"/>
  <c r="AE30" i="7"/>
  <c r="G30" i="7"/>
  <c r="AQ51" i="7"/>
  <c r="AK51" i="7"/>
  <c r="V30" i="7"/>
  <c r="AK30" i="7"/>
  <c r="AB30" i="7"/>
  <c r="J30" i="7"/>
  <c r="S51" i="7"/>
  <c r="AN30" i="7"/>
  <c r="AB51" i="7"/>
  <c r="J51" i="7"/>
  <c r="D51" i="7"/>
  <c r="AN51" i="7"/>
  <c r="M30" i="7"/>
  <c r="S30" i="7"/>
  <c r="Y51" i="7"/>
  <c r="AE51" i="7"/>
  <c r="D30" i="7"/>
  <c r="AQ30" i="7"/>
  <c r="Y30" i="7"/>
  <c r="V51" i="7"/>
  <c r="M51" i="7"/>
  <c r="AH30" i="7"/>
  <c r="G51" i="7"/>
  <c r="AH51" i="7"/>
  <c r="C8" i="7"/>
  <c r="G8" i="7"/>
  <c r="E8" i="7"/>
  <c r="F7" i="7"/>
  <c r="D7" i="7"/>
  <c r="C7" i="7"/>
  <c r="F8" i="7"/>
  <c r="D8" i="7"/>
  <c r="P5" i="7"/>
  <c r="F28" i="7"/>
  <c r="AS28" i="7" s="1"/>
  <c r="S5" i="7"/>
  <c r="F49" i="7"/>
  <c r="AS49" i="7" s="1"/>
  <c r="G23" i="5"/>
  <c r="F23" i="5"/>
  <c r="K23" i="5"/>
  <c r="K5" i="5"/>
  <c r="D38" i="5" s="1"/>
  <c r="G38" i="5" s="1"/>
  <c r="A7" i="5"/>
  <c r="F7" i="5" s="1"/>
  <c r="A6" i="5"/>
  <c r="B24" i="5" s="1"/>
  <c r="N24" i="5" s="1"/>
  <c r="A8" i="5"/>
  <c r="F8" i="5" s="1"/>
  <c r="B17" i="2"/>
  <c r="A63" i="5"/>
  <c r="C62" i="5"/>
  <c r="A40" i="5"/>
  <c r="B40" i="5"/>
  <c r="A25" i="5"/>
  <c r="C39" i="5"/>
  <c r="G7" i="5"/>
  <c r="E7" i="5"/>
  <c r="C17" i="2"/>
  <c r="B9" i="7" s="1"/>
  <c r="B8" i="5"/>
  <c r="I8" i="5" s="1"/>
  <c r="C18" i="1"/>
  <c r="B18" i="1"/>
  <c r="B17" i="1"/>
  <c r="B16" i="1"/>
  <c r="AD31" i="7" l="1"/>
  <c r="U52" i="7"/>
  <c r="AP52" i="7"/>
  <c r="C52" i="7"/>
  <c r="X31" i="7"/>
  <c r="AJ52" i="7"/>
  <c r="AA52" i="7"/>
  <c r="AD52" i="7"/>
  <c r="AP31" i="7"/>
  <c r="X52" i="7"/>
  <c r="AM52" i="7"/>
  <c r="C31" i="7"/>
  <c r="R52" i="7"/>
  <c r="AJ31" i="7"/>
  <c r="AA31" i="7"/>
  <c r="I52" i="7"/>
  <c r="I31" i="7"/>
  <c r="L52" i="7"/>
  <c r="R31" i="7"/>
  <c r="F31" i="7"/>
  <c r="U31" i="7"/>
  <c r="F52" i="7"/>
  <c r="AG52" i="7"/>
  <c r="AG31" i="7"/>
  <c r="L31" i="7"/>
  <c r="AM31" i="7"/>
  <c r="I8" i="7"/>
  <c r="H8" i="7" s="1"/>
  <c r="G9" i="7"/>
  <c r="E9" i="7"/>
  <c r="B19" i="1"/>
  <c r="A9" i="7"/>
  <c r="C9" i="7" s="1"/>
  <c r="X30" i="7"/>
  <c r="O30" i="7"/>
  <c r="F51" i="7"/>
  <c r="X51" i="7"/>
  <c r="AJ30" i="7"/>
  <c r="AA30" i="7"/>
  <c r="F30" i="7"/>
  <c r="AD30" i="7"/>
  <c r="AM51" i="7"/>
  <c r="AM30" i="7"/>
  <c r="C30" i="7"/>
  <c r="AG51" i="7"/>
  <c r="C51" i="7"/>
  <c r="AP30" i="7"/>
  <c r="AA51" i="7"/>
  <c r="I30" i="7"/>
  <c r="AJ51" i="7"/>
  <c r="U51" i="7"/>
  <c r="U30" i="7"/>
  <c r="AP51" i="7"/>
  <c r="O51" i="7"/>
  <c r="AG30" i="7"/>
  <c r="R51" i="7"/>
  <c r="I51" i="7"/>
  <c r="AD51" i="7"/>
  <c r="R30" i="7"/>
  <c r="I6" i="7"/>
  <c r="H6" i="7" s="1"/>
  <c r="I7" i="7"/>
  <c r="H7" i="7" s="1"/>
  <c r="AD50" i="7"/>
  <c r="AP50" i="7"/>
  <c r="R50" i="7"/>
  <c r="C29" i="7"/>
  <c r="X50" i="7"/>
  <c r="L50" i="7"/>
  <c r="F29" i="7"/>
  <c r="U50" i="7"/>
  <c r="L29" i="7"/>
  <c r="O29" i="7"/>
  <c r="R29" i="7"/>
  <c r="O50" i="7"/>
  <c r="AJ50" i="7"/>
  <c r="AD29" i="7"/>
  <c r="U29" i="7"/>
  <c r="F50" i="7"/>
  <c r="AP29" i="7"/>
  <c r="AG29" i="7"/>
  <c r="AJ29" i="7"/>
  <c r="C50" i="7"/>
  <c r="AM50" i="7"/>
  <c r="AM29" i="7"/>
  <c r="AA29" i="7"/>
  <c r="X29" i="7"/>
  <c r="AG50" i="7"/>
  <c r="AA50" i="7"/>
  <c r="V52" i="7"/>
  <c r="AH52" i="7"/>
  <c r="AB52" i="7"/>
  <c r="Y31" i="7"/>
  <c r="AB31" i="7"/>
  <c r="AK52" i="7"/>
  <c r="M52" i="7"/>
  <c r="J31" i="7"/>
  <c r="AN31" i="7"/>
  <c r="G52" i="7"/>
  <c r="AE31" i="7"/>
  <c r="J52" i="7"/>
  <c r="AQ52" i="7"/>
  <c r="Y52" i="7"/>
  <c r="P52" i="7"/>
  <c r="AQ31" i="7"/>
  <c r="D52" i="7"/>
  <c r="AH31" i="7"/>
  <c r="D31" i="7"/>
  <c r="M31" i="7"/>
  <c r="AN52" i="7"/>
  <c r="P31" i="7"/>
  <c r="AE52" i="7"/>
  <c r="AK31" i="7"/>
  <c r="V31" i="7"/>
  <c r="G31" i="7"/>
  <c r="C6" i="5"/>
  <c r="H6" i="5" s="1"/>
  <c r="D7" i="5"/>
  <c r="C7" i="5"/>
  <c r="H7" i="5" s="1"/>
  <c r="J7" i="5" s="1"/>
  <c r="D25" i="5" s="1"/>
  <c r="F38" i="5"/>
  <c r="H23" i="5" s="1"/>
  <c r="A24" i="5"/>
  <c r="O24" i="5" s="1"/>
  <c r="B25" i="5"/>
  <c r="C25" i="5" s="1"/>
  <c r="D6" i="5"/>
  <c r="F6" i="5"/>
  <c r="B26" i="5"/>
  <c r="J25" i="5" s="1"/>
  <c r="A26" i="5"/>
  <c r="O25" i="5" s="1"/>
  <c r="A9" i="5"/>
  <c r="D8" i="5"/>
  <c r="A64" i="5"/>
  <c r="C63" i="5"/>
  <c r="I23" i="5"/>
  <c r="C40" i="5"/>
  <c r="J24" i="5"/>
  <c r="A41" i="5"/>
  <c r="B41" i="5"/>
  <c r="C18" i="2"/>
  <c r="B10" i="7" s="1"/>
  <c r="B9" i="5"/>
  <c r="I9" i="5" s="1"/>
  <c r="C19" i="1"/>
  <c r="B18" i="2"/>
  <c r="A10" i="7" s="1"/>
  <c r="E8" i="5"/>
  <c r="C8" i="5"/>
  <c r="H8" i="5" s="1"/>
  <c r="G8" i="5"/>
  <c r="J6" i="5" l="1"/>
  <c r="D24" i="5" s="1"/>
  <c r="G24" i="5" s="1"/>
  <c r="Q7" i="7"/>
  <c r="N7" i="7"/>
  <c r="N6" i="7"/>
  <c r="Q6" i="7"/>
  <c r="R8" i="7"/>
  <c r="S52" i="7" s="1"/>
  <c r="O8" i="7"/>
  <c r="S31" i="7" s="1"/>
  <c r="Q8" i="7"/>
  <c r="N8" i="7"/>
  <c r="F9" i="7"/>
  <c r="D9" i="7"/>
  <c r="O7" i="7"/>
  <c r="P30" i="7" s="1"/>
  <c r="R7" i="7"/>
  <c r="P51" i="7" s="1"/>
  <c r="F10" i="7"/>
  <c r="D10" i="7"/>
  <c r="E10" i="7"/>
  <c r="G10" i="7"/>
  <c r="C10" i="7"/>
  <c r="O6" i="7"/>
  <c r="M29" i="7" s="1"/>
  <c r="R6" i="7"/>
  <c r="M50" i="7" s="1"/>
  <c r="AH32" i="7"/>
  <c r="AE53" i="7"/>
  <c r="Y32" i="7"/>
  <c r="Y53" i="7"/>
  <c r="P53" i="7"/>
  <c r="S53" i="7"/>
  <c r="J53" i="7"/>
  <c r="AB32" i="7"/>
  <c r="AN53" i="7"/>
  <c r="AK53" i="7"/>
  <c r="M32" i="7"/>
  <c r="AQ53" i="7"/>
  <c r="M53" i="7"/>
  <c r="AK32" i="7"/>
  <c r="G53" i="7"/>
  <c r="AE32" i="7"/>
  <c r="AQ32" i="7"/>
  <c r="AB53" i="7"/>
  <c r="P32" i="7"/>
  <c r="AN32" i="7"/>
  <c r="D53" i="7"/>
  <c r="J32" i="7"/>
  <c r="AH53" i="7"/>
  <c r="D32" i="7"/>
  <c r="G32" i="7"/>
  <c r="S32" i="7"/>
  <c r="I9" i="7"/>
  <c r="H9" i="7" s="1"/>
  <c r="K24" i="5"/>
  <c r="N25" i="5"/>
  <c r="C24" i="5"/>
  <c r="C26" i="5"/>
  <c r="K25" i="5"/>
  <c r="F9" i="5"/>
  <c r="D9" i="5"/>
  <c r="A27" i="5"/>
  <c r="B27" i="5"/>
  <c r="A65" i="5"/>
  <c r="C64" i="5"/>
  <c r="C41" i="5"/>
  <c r="F25" i="5"/>
  <c r="G25" i="5"/>
  <c r="A42" i="5"/>
  <c r="B42" i="5"/>
  <c r="E9" i="5"/>
  <c r="G9" i="5"/>
  <c r="C9" i="5"/>
  <c r="H9" i="5" s="1"/>
  <c r="C19" i="2"/>
  <c r="B11" i="7" s="1"/>
  <c r="B10" i="5"/>
  <c r="I10" i="5" s="1"/>
  <c r="C20" i="1"/>
  <c r="B19" i="2"/>
  <c r="A11" i="7" s="1"/>
  <c r="A10" i="5"/>
  <c r="B20" i="1"/>
  <c r="J8" i="5"/>
  <c r="D26" i="5" s="1"/>
  <c r="K7" i="5"/>
  <c r="D40" i="5" s="1"/>
  <c r="F24" i="5" l="1"/>
  <c r="K6" i="5"/>
  <c r="D39" i="5" s="1"/>
  <c r="F39" i="5" s="1"/>
  <c r="R9" i="7"/>
  <c r="V53" i="7" s="1"/>
  <c r="O9" i="7"/>
  <c r="V32" i="7" s="1"/>
  <c r="P8" i="7"/>
  <c r="O31" i="7"/>
  <c r="AS31" i="7" s="1"/>
  <c r="E11" i="7"/>
  <c r="C11" i="7"/>
  <c r="G11" i="7"/>
  <c r="X53" i="7"/>
  <c r="AD32" i="7"/>
  <c r="L53" i="7"/>
  <c r="O32" i="7"/>
  <c r="AA53" i="7"/>
  <c r="F53" i="7"/>
  <c r="AM32" i="7"/>
  <c r="I32" i="7"/>
  <c r="C53" i="7"/>
  <c r="AA32" i="7"/>
  <c r="L32" i="7"/>
  <c r="AM53" i="7"/>
  <c r="AP32" i="7"/>
  <c r="X32" i="7"/>
  <c r="O53" i="7"/>
  <c r="AP53" i="7"/>
  <c r="AJ32" i="7"/>
  <c r="AG32" i="7"/>
  <c r="U32" i="7"/>
  <c r="AJ53" i="7"/>
  <c r="AG53" i="7"/>
  <c r="C32" i="7"/>
  <c r="AD53" i="7"/>
  <c r="I53" i="7"/>
  <c r="F32" i="7"/>
  <c r="U53" i="7"/>
  <c r="S8" i="7"/>
  <c r="O52" i="7"/>
  <c r="AS52" i="7" s="1"/>
  <c r="S6" i="7"/>
  <c r="I50" i="7"/>
  <c r="X54" i="7"/>
  <c r="O33" i="7"/>
  <c r="AD33" i="7"/>
  <c r="AJ33" i="7"/>
  <c r="C54" i="7"/>
  <c r="R54" i="7"/>
  <c r="I33" i="7"/>
  <c r="AM54" i="7"/>
  <c r="AD54" i="7"/>
  <c r="AP33" i="7"/>
  <c r="AG54" i="7"/>
  <c r="R33" i="7"/>
  <c r="AG33" i="7"/>
  <c r="AA33" i="7"/>
  <c r="AA54" i="7"/>
  <c r="AP54" i="7"/>
  <c r="O54" i="7"/>
  <c r="AM33" i="7"/>
  <c r="L54" i="7"/>
  <c r="L33" i="7"/>
  <c r="I54" i="7"/>
  <c r="F33" i="7"/>
  <c r="X33" i="7"/>
  <c r="F54" i="7"/>
  <c r="C33" i="7"/>
  <c r="AJ54" i="7"/>
  <c r="P6" i="7"/>
  <c r="I29" i="7"/>
  <c r="I10" i="7"/>
  <c r="H10" i="7" s="1"/>
  <c r="AB54" i="7"/>
  <c r="AH33" i="7"/>
  <c r="AH54" i="7"/>
  <c r="AN54" i="7"/>
  <c r="S33" i="7"/>
  <c r="D33" i="7"/>
  <c r="AK33" i="7"/>
  <c r="AQ54" i="7"/>
  <c r="P54" i="7"/>
  <c r="M33" i="7"/>
  <c r="J54" i="7"/>
  <c r="J33" i="7"/>
  <c r="S54" i="7"/>
  <c r="AQ33" i="7"/>
  <c r="AE33" i="7"/>
  <c r="D54" i="7"/>
  <c r="P33" i="7"/>
  <c r="M54" i="7"/>
  <c r="AN33" i="7"/>
  <c r="AK54" i="7"/>
  <c r="V33" i="7"/>
  <c r="AE54" i="7"/>
  <c r="G54" i="7"/>
  <c r="G33" i="7"/>
  <c r="V54" i="7"/>
  <c r="AB33" i="7"/>
  <c r="N9" i="7"/>
  <c r="Q9" i="7"/>
  <c r="F11" i="7"/>
  <c r="D11" i="7"/>
  <c r="P7" i="7"/>
  <c r="L30" i="7"/>
  <c r="AS30" i="7" s="1"/>
  <c r="S7" i="7"/>
  <c r="L51" i="7"/>
  <c r="AS51" i="7" s="1"/>
  <c r="J26" i="5"/>
  <c r="K26" i="5" s="1"/>
  <c r="N26" i="5"/>
  <c r="O26" i="5"/>
  <c r="C27" i="5"/>
  <c r="A66" i="5"/>
  <c r="C66" i="5" s="1"/>
  <c r="C65" i="5"/>
  <c r="G40" i="5"/>
  <c r="I25" i="5" s="1"/>
  <c r="G39" i="5"/>
  <c r="I24" i="5" s="1"/>
  <c r="F40" i="5"/>
  <c r="H25" i="5" s="1"/>
  <c r="F26" i="5"/>
  <c r="G26" i="5"/>
  <c r="A28" i="5"/>
  <c r="O27" i="5" s="1"/>
  <c r="B28" i="5"/>
  <c r="A43" i="5"/>
  <c r="B43" i="5"/>
  <c r="C42" i="5"/>
  <c r="K8" i="5"/>
  <c r="D41" i="5" s="1"/>
  <c r="F10" i="5"/>
  <c r="D10" i="5"/>
  <c r="A11" i="5"/>
  <c r="B21" i="1"/>
  <c r="G10" i="5"/>
  <c r="E10" i="5"/>
  <c r="C10" i="5"/>
  <c r="H10" i="5" s="1"/>
  <c r="J9" i="5"/>
  <c r="D27" i="5" s="1"/>
  <c r="C20" i="2"/>
  <c r="B12" i="7" s="1"/>
  <c r="B11" i="5"/>
  <c r="I11" i="5" s="1"/>
  <c r="C21" i="1"/>
  <c r="B20" i="2"/>
  <c r="A12" i="7" s="1"/>
  <c r="H24" i="5" l="1"/>
  <c r="S9" i="7"/>
  <c r="P9" i="7"/>
  <c r="S55" i="7"/>
  <c r="V55" i="7"/>
  <c r="AK55" i="7"/>
  <c r="AN55" i="7"/>
  <c r="AH34" i="7"/>
  <c r="D55" i="7"/>
  <c r="Y34" i="7"/>
  <c r="P55" i="7"/>
  <c r="G34" i="7"/>
  <c r="J55" i="7"/>
  <c r="AE34" i="7"/>
  <c r="AK34" i="7"/>
  <c r="M55" i="7"/>
  <c r="AQ34" i="7"/>
  <c r="AH55" i="7"/>
  <c r="AN34" i="7"/>
  <c r="G55" i="7"/>
  <c r="D34" i="7"/>
  <c r="J34" i="7"/>
  <c r="AE55" i="7"/>
  <c r="M34" i="7"/>
  <c r="Y55" i="7"/>
  <c r="V34" i="7"/>
  <c r="P34" i="7"/>
  <c r="AQ55" i="7"/>
  <c r="S34" i="7"/>
  <c r="R10" i="7"/>
  <c r="Y54" i="7" s="1"/>
  <c r="O10" i="7"/>
  <c r="Y33" i="7" s="1"/>
  <c r="I11" i="7"/>
  <c r="H11" i="7" s="1"/>
  <c r="E12" i="7"/>
  <c r="G12" i="7"/>
  <c r="C12" i="7"/>
  <c r="AS29" i="7"/>
  <c r="AS50" i="7"/>
  <c r="C55" i="7"/>
  <c r="R55" i="7"/>
  <c r="AJ55" i="7"/>
  <c r="O34" i="7"/>
  <c r="U34" i="7"/>
  <c r="AM55" i="7"/>
  <c r="L55" i="7"/>
  <c r="AA34" i="7"/>
  <c r="AG34" i="7"/>
  <c r="AG55" i="7"/>
  <c r="L34" i="7"/>
  <c r="AM34" i="7"/>
  <c r="F34" i="7"/>
  <c r="AA55" i="7"/>
  <c r="AJ34" i="7"/>
  <c r="AD34" i="7"/>
  <c r="U55" i="7"/>
  <c r="C34" i="7"/>
  <c r="AD55" i="7"/>
  <c r="O55" i="7"/>
  <c r="AP34" i="7"/>
  <c r="F55" i="7"/>
  <c r="I55" i="7"/>
  <c r="AP55" i="7"/>
  <c r="R34" i="7"/>
  <c r="I34" i="7"/>
  <c r="R53" i="7"/>
  <c r="AS53" i="7" s="1"/>
  <c r="Q10" i="7"/>
  <c r="N10" i="7"/>
  <c r="R32" i="7"/>
  <c r="AS32" i="7" s="1"/>
  <c r="D12" i="7"/>
  <c r="F12" i="7"/>
  <c r="G41" i="5"/>
  <c r="J27" i="5"/>
  <c r="K27" i="5" s="1"/>
  <c r="N27" i="5"/>
  <c r="C43" i="5"/>
  <c r="C28" i="5"/>
  <c r="F27" i="5"/>
  <c r="G27" i="5"/>
  <c r="F41" i="5"/>
  <c r="H26" i="5" s="1"/>
  <c r="A44" i="5"/>
  <c r="B44" i="5"/>
  <c r="A29" i="5"/>
  <c r="O28" i="5" s="1"/>
  <c r="B29" i="5"/>
  <c r="A12" i="5"/>
  <c r="B22" i="1"/>
  <c r="K9" i="5"/>
  <c r="D42" i="5" s="1"/>
  <c r="J10" i="5"/>
  <c r="D28" i="5" s="1"/>
  <c r="C21" i="2"/>
  <c r="B13" i="7" s="1"/>
  <c r="B12" i="5"/>
  <c r="I12" i="5" s="1"/>
  <c r="C22" i="1"/>
  <c r="B21" i="2"/>
  <c r="A13" i="7" s="1"/>
  <c r="F11" i="5"/>
  <c r="D11" i="5"/>
  <c r="G11" i="5"/>
  <c r="C11" i="5"/>
  <c r="H11" i="5" s="1"/>
  <c r="E11" i="5"/>
  <c r="S10" i="7" l="1"/>
  <c r="U54" i="7"/>
  <c r="AS54" i="7" s="1"/>
  <c r="Q11" i="7"/>
  <c r="N11" i="7"/>
  <c r="R11" i="7"/>
  <c r="AB55" i="7" s="1"/>
  <c r="O11" i="7"/>
  <c r="AB34" i="7" s="1"/>
  <c r="G13" i="7"/>
  <c r="C13" i="7"/>
  <c r="E13" i="7"/>
  <c r="X56" i="7"/>
  <c r="C35" i="7"/>
  <c r="U56" i="7"/>
  <c r="R56" i="7"/>
  <c r="AM56" i="7"/>
  <c r="O35" i="7"/>
  <c r="L56" i="7"/>
  <c r="O56" i="7"/>
  <c r="AM35" i="7"/>
  <c r="F56" i="7"/>
  <c r="I35" i="7"/>
  <c r="AP35" i="7"/>
  <c r="C56" i="7"/>
  <c r="U35" i="7"/>
  <c r="AG56" i="7"/>
  <c r="AP56" i="7"/>
  <c r="F35" i="7"/>
  <c r="AG35" i="7"/>
  <c r="I56" i="7"/>
  <c r="AJ56" i="7"/>
  <c r="R35" i="7"/>
  <c r="L35" i="7"/>
  <c r="X35" i="7"/>
  <c r="AD56" i="7"/>
  <c r="AD35" i="7"/>
  <c r="AJ35" i="7"/>
  <c r="P10" i="7"/>
  <c r="U33" i="7"/>
  <c r="AS33" i="7" s="1"/>
  <c r="I12" i="7"/>
  <c r="H12" i="7" s="1"/>
  <c r="F13" i="7"/>
  <c r="D13" i="7"/>
  <c r="AN35" i="7"/>
  <c r="V35" i="7"/>
  <c r="AN56" i="7"/>
  <c r="AQ56" i="7"/>
  <c r="Y56" i="7"/>
  <c r="AH35" i="7"/>
  <c r="G35" i="7"/>
  <c r="P35" i="7"/>
  <c r="AB56" i="7"/>
  <c r="S35" i="7"/>
  <c r="M35" i="7"/>
  <c r="V56" i="7"/>
  <c r="M56" i="7"/>
  <c r="AQ35" i="7"/>
  <c r="G56" i="7"/>
  <c r="AK35" i="7"/>
  <c r="P56" i="7"/>
  <c r="J35" i="7"/>
  <c r="AK56" i="7"/>
  <c r="AH56" i="7"/>
  <c r="J56" i="7"/>
  <c r="D56" i="7"/>
  <c r="AB35" i="7"/>
  <c r="Y35" i="7"/>
  <c r="D35" i="7"/>
  <c r="S56" i="7"/>
  <c r="G42" i="5"/>
  <c r="I27" i="5" s="1"/>
  <c r="I26" i="5"/>
  <c r="C44" i="5"/>
  <c r="J28" i="5"/>
  <c r="K28" i="5" s="1"/>
  <c r="N28" i="5"/>
  <c r="A30" i="5"/>
  <c r="O29" i="5" s="1"/>
  <c r="B30" i="5"/>
  <c r="C29" i="5"/>
  <c r="A45" i="5"/>
  <c r="B45" i="5"/>
  <c r="F28" i="5"/>
  <c r="G28" i="5"/>
  <c r="F42" i="5"/>
  <c r="J11" i="5"/>
  <c r="D29" i="5" s="1"/>
  <c r="K10" i="5"/>
  <c r="D43" i="5" s="1"/>
  <c r="F12" i="5"/>
  <c r="D12" i="5"/>
  <c r="C12" i="5"/>
  <c r="H12" i="5" s="1"/>
  <c r="G12" i="5"/>
  <c r="E12" i="5"/>
  <c r="A13" i="5"/>
  <c r="B23" i="1"/>
  <c r="C22" i="2"/>
  <c r="B14" i="7" s="1"/>
  <c r="B13" i="5"/>
  <c r="I13" i="5" s="1"/>
  <c r="C23" i="1"/>
  <c r="B22" i="2"/>
  <c r="A14" i="7" s="1"/>
  <c r="I13" i="7" l="1"/>
  <c r="H13" i="7" s="1"/>
  <c r="E14" i="7"/>
  <c r="C14" i="7"/>
  <c r="G14" i="7"/>
  <c r="Y36" i="7"/>
  <c r="D36" i="7"/>
  <c r="M57" i="7"/>
  <c r="V36" i="7"/>
  <c r="AN57" i="7"/>
  <c r="AQ57" i="7"/>
  <c r="G57" i="7"/>
  <c r="AB57" i="7"/>
  <c r="AK57" i="7"/>
  <c r="J36" i="7"/>
  <c r="D57" i="7"/>
  <c r="S36" i="7"/>
  <c r="P57" i="7"/>
  <c r="G36" i="7"/>
  <c r="Y57" i="7"/>
  <c r="AQ36" i="7"/>
  <c r="AE57" i="7"/>
  <c r="AE36" i="7"/>
  <c r="J57" i="7"/>
  <c r="AN36" i="7"/>
  <c r="AK36" i="7"/>
  <c r="S57" i="7"/>
  <c r="AB36" i="7"/>
  <c r="M36" i="7"/>
  <c r="V57" i="7"/>
  <c r="P36" i="7"/>
  <c r="P11" i="7"/>
  <c r="X34" i="7"/>
  <c r="AS34" i="7" s="1"/>
  <c r="X57" i="7"/>
  <c r="AM36" i="7"/>
  <c r="AG57" i="7"/>
  <c r="R57" i="7"/>
  <c r="I36" i="7"/>
  <c r="I57" i="7"/>
  <c r="L57" i="7"/>
  <c r="U57" i="7"/>
  <c r="C36" i="7"/>
  <c r="F57" i="7"/>
  <c r="F36" i="7"/>
  <c r="L36" i="7"/>
  <c r="AM57" i="7"/>
  <c r="R36" i="7"/>
  <c r="X36" i="7"/>
  <c r="C57" i="7"/>
  <c r="O57" i="7"/>
  <c r="AP36" i="7"/>
  <c r="AJ36" i="7"/>
  <c r="AP57" i="7"/>
  <c r="O36" i="7"/>
  <c r="AA57" i="7"/>
  <c r="AG36" i="7"/>
  <c r="AJ57" i="7"/>
  <c r="AA36" i="7"/>
  <c r="U36" i="7"/>
  <c r="S11" i="7"/>
  <c r="X55" i="7"/>
  <c r="AS55" i="7" s="1"/>
  <c r="Q12" i="7"/>
  <c r="N12" i="7"/>
  <c r="F14" i="7"/>
  <c r="D14" i="7"/>
  <c r="O12" i="7"/>
  <c r="AE35" i="7" s="1"/>
  <c r="R12" i="7"/>
  <c r="AE56" i="7" s="1"/>
  <c r="G43" i="5"/>
  <c r="H27" i="5"/>
  <c r="C45" i="5"/>
  <c r="J29" i="5"/>
  <c r="K29" i="5" s="1"/>
  <c r="N29" i="5"/>
  <c r="C30" i="5"/>
  <c r="B46" i="5"/>
  <c r="A46" i="5"/>
  <c r="F43" i="5"/>
  <c r="H28" i="5" s="1"/>
  <c r="F29" i="5"/>
  <c r="G29" i="5"/>
  <c r="A31" i="5"/>
  <c r="O30" i="5" s="1"/>
  <c r="B31" i="5"/>
  <c r="K11" i="5"/>
  <c r="D44" i="5" s="1"/>
  <c r="J12" i="5"/>
  <c r="D30" i="5" s="1"/>
  <c r="F13" i="5"/>
  <c r="D13" i="5"/>
  <c r="A14" i="5"/>
  <c r="B24" i="1"/>
  <c r="G13" i="5"/>
  <c r="C13" i="5"/>
  <c r="H13" i="5" s="1"/>
  <c r="E13" i="5"/>
  <c r="C23" i="2"/>
  <c r="B15" i="7" s="1"/>
  <c r="B14" i="5"/>
  <c r="I14" i="5" s="1"/>
  <c r="C24" i="1"/>
  <c r="B23" i="2"/>
  <c r="A15" i="7" s="1"/>
  <c r="Q13" i="7" l="1"/>
  <c r="N13" i="7"/>
  <c r="E15" i="7"/>
  <c r="C15" i="7"/>
  <c r="G15" i="7"/>
  <c r="I58" i="7"/>
  <c r="X37" i="7"/>
  <c r="AP37" i="7"/>
  <c r="I37" i="7"/>
  <c r="AJ37" i="7"/>
  <c r="AJ58" i="7"/>
  <c r="U37" i="7"/>
  <c r="AM37" i="7"/>
  <c r="L58" i="7"/>
  <c r="C58" i="7"/>
  <c r="AD58" i="7"/>
  <c r="F58" i="7"/>
  <c r="C37" i="7"/>
  <c r="AM58" i="7"/>
  <c r="AP58" i="7"/>
  <c r="X58" i="7"/>
  <c r="AA37" i="7"/>
  <c r="AA58" i="7"/>
  <c r="R58" i="7"/>
  <c r="F37" i="7"/>
  <c r="U58" i="7"/>
  <c r="O37" i="7"/>
  <c r="R37" i="7"/>
  <c r="O58" i="7"/>
  <c r="L37" i="7"/>
  <c r="AD37" i="7"/>
  <c r="AQ37" i="7"/>
  <c r="Y58" i="7"/>
  <c r="Y37" i="7"/>
  <c r="S37" i="7"/>
  <c r="AQ58" i="7"/>
  <c r="AH37" i="7"/>
  <c r="V37" i="7"/>
  <c r="J58" i="7"/>
  <c r="M37" i="7"/>
  <c r="D58" i="7"/>
  <c r="D37" i="7"/>
  <c r="AE58" i="7"/>
  <c r="M58" i="7"/>
  <c r="G37" i="7"/>
  <c r="G58" i="7"/>
  <c r="V58" i="7"/>
  <c r="AN58" i="7"/>
  <c r="P37" i="7"/>
  <c r="AB58" i="7"/>
  <c r="AE37" i="7"/>
  <c r="J37" i="7"/>
  <c r="AB37" i="7"/>
  <c r="S58" i="7"/>
  <c r="AH58" i="7"/>
  <c r="P58" i="7"/>
  <c r="AN37" i="7"/>
  <c r="P12" i="7"/>
  <c r="AA35" i="7"/>
  <c r="AS35" i="7" s="1"/>
  <c r="I14" i="7"/>
  <c r="H14" i="7" s="1"/>
  <c r="S12" i="7"/>
  <c r="AA56" i="7"/>
  <c r="AS56" i="7" s="1"/>
  <c r="F15" i="7"/>
  <c r="D15" i="7"/>
  <c r="R13" i="7"/>
  <c r="AH57" i="7" s="1"/>
  <c r="O13" i="7"/>
  <c r="AH36" i="7" s="1"/>
  <c r="G44" i="5"/>
  <c r="I29" i="5" s="1"/>
  <c r="I28" i="5"/>
  <c r="J30" i="5"/>
  <c r="K30" i="5" s="1"/>
  <c r="N30" i="5"/>
  <c r="F30" i="5"/>
  <c r="G30" i="5"/>
  <c r="F44" i="5"/>
  <c r="A32" i="5"/>
  <c r="O31" i="5" s="1"/>
  <c r="B32" i="5"/>
  <c r="N31" i="5" s="1"/>
  <c r="C31" i="5"/>
  <c r="A47" i="5"/>
  <c r="B47" i="5"/>
  <c r="C46" i="5"/>
  <c r="K12" i="5"/>
  <c r="D45" i="5" s="1"/>
  <c r="A15" i="5"/>
  <c r="B25" i="1"/>
  <c r="E14" i="5"/>
  <c r="C14" i="5"/>
  <c r="H14" i="5" s="1"/>
  <c r="G14" i="5"/>
  <c r="C24" i="2"/>
  <c r="B16" i="7" s="1"/>
  <c r="B15" i="5"/>
  <c r="I15" i="5" s="1"/>
  <c r="C25" i="1"/>
  <c r="B24" i="2"/>
  <c r="A16" i="7" s="1"/>
  <c r="D14" i="5"/>
  <c r="F14" i="5"/>
  <c r="J13" i="5"/>
  <c r="D31" i="5" s="1"/>
  <c r="N14" i="7" l="1"/>
  <c r="Q14" i="7"/>
  <c r="O14" i="7"/>
  <c r="AK37" i="7" s="1"/>
  <c r="R14" i="7"/>
  <c r="AK58" i="7" s="1"/>
  <c r="F16" i="7"/>
  <c r="D16" i="7"/>
  <c r="Y38" i="7"/>
  <c r="AH59" i="7"/>
  <c r="S59" i="7"/>
  <c r="AE59" i="7"/>
  <c r="G59" i="7"/>
  <c r="J38" i="7"/>
  <c r="D59" i="7"/>
  <c r="AQ38" i="7"/>
  <c r="P38" i="7"/>
  <c r="AB59" i="7"/>
  <c r="AQ59" i="7"/>
  <c r="Y59" i="7"/>
  <c r="V38" i="7"/>
  <c r="AB38" i="7"/>
  <c r="G38" i="7"/>
  <c r="V59" i="7"/>
  <c r="P59" i="7"/>
  <c r="M38" i="7"/>
  <c r="J59" i="7"/>
  <c r="AH38" i="7"/>
  <c r="AK38" i="7"/>
  <c r="AE38" i="7"/>
  <c r="M59" i="7"/>
  <c r="D38" i="7"/>
  <c r="AK59" i="7"/>
  <c r="S38" i="7"/>
  <c r="C59" i="7"/>
  <c r="U38" i="7"/>
  <c r="O38" i="7"/>
  <c r="AP59" i="7"/>
  <c r="F59" i="7"/>
  <c r="AA38" i="7"/>
  <c r="AM59" i="7"/>
  <c r="R59" i="7"/>
  <c r="I38" i="7"/>
  <c r="AM38" i="7"/>
  <c r="AG59" i="7"/>
  <c r="F38" i="7"/>
  <c r="AG38" i="7"/>
  <c r="X38" i="7"/>
  <c r="AA59" i="7"/>
  <c r="R38" i="7"/>
  <c r="AD59" i="7"/>
  <c r="U59" i="7"/>
  <c r="AD38" i="7"/>
  <c r="L38" i="7"/>
  <c r="O59" i="7"/>
  <c r="AP38" i="7"/>
  <c r="L59" i="7"/>
  <c r="I59" i="7"/>
  <c r="X59" i="7"/>
  <c r="C38" i="7"/>
  <c r="I15" i="7"/>
  <c r="H15" i="7" s="1"/>
  <c r="P13" i="7"/>
  <c r="AD36" i="7"/>
  <c r="AS36" i="7" s="1"/>
  <c r="C16" i="7"/>
  <c r="I16" i="7" s="1"/>
  <c r="E16" i="7"/>
  <c r="G16" i="7"/>
  <c r="S13" i="7"/>
  <c r="AD57" i="7"/>
  <c r="AS57" i="7" s="1"/>
  <c r="G45" i="5"/>
  <c r="H29" i="5"/>
  <c r="J14" i="5"/>
  <c r="D32" i="5" s="1"/>
  <c r="C47" i="5"/>
  <c r="G31" i="5"/>
  <c r="F31" i="5"/>
  <c r="B48" i="5"/>
  <c r="A48" i="5"/>
  <c r="C32" i="5"/>
  <c r="J31" i="5"/>
  <c r="K31" i="5" s="1"/>
  <c r="A33" i="5"/>
  <c r="O32" i="5" s="1"/>
  <c r="B33" i="5"/>
  <c r="F45" i="5"/>
  <c r="K13" i="5"/>
  <c r="D46" i="5" s="1"/>
  <c r="C25" i="2"/>
  <c r="B17" i="7" s="1"/>
  <c r="B16" i="5"/>
  <c r="C26" i="1"/>
  <c r="B25" i="2"/>
  <c r="A17" i="7" s="1"/>
  <c r="A16" i="5"/>
  <c r="B26" i="1"/>
  <c r="G15" i="5"/>
  <c r="C15" i="5"/>
  <c r="H15" i="5" s="1"/>
  <c r="E15" i="5"/>
  <c r="D15" i="5"/>
  <c r="F15" i="5"/>
  <c r="C17" i="7" l="1"/>
  <c r="G17" i="7"/>
  <c r="E17" i="7"/>
  <c r="N15" i="7"/>
  <c r="Q15" i="7"/>
  <c r="R16" i="7"/>
  <c r="AQ60" i="7" s="1"/>
  <c r="AQ61" i="7" s="1"/>
  <c r="O16" i="7"/>
  <c r="AQ39" i="7" s="1"/>
  <c r="AQ40" i="7" s="1"/>
  <c r="O15" i="7"/>
  <c r="AN38" i="7" s="1"/>
  <c r="R15" i="7"/>
  <c r="AN59" i="7" s="1"/>
  <c r="AP60" i="7"/>
  <c r="AP61" i="7" s="1"/>
  <c r="X39" i="7"/>
  <c r="X40" i="7" s="1"/>
  <c r="F39" i="7"/>
  <c r="F40" i="7" s="1"/>
  <c r="AG60" i="7"/>
  <c r="AJ60" i="7"/>
  <c r="U60" i="7"/>
  <c r="U61" i="7" s="1"/>
  <c r="I39" i="7"/>
  <c r="I40" i="7" s="1"/>
  <c r="I60" i="7"/>
  <c r="I61" i="7" s="1"/>
  <c r="AD60" i="7"/>
  <c r="AD61" i="7" s="1"/>
  <c r="C39" i="7"/>
  <c r="U39" i="7"/>
  <c r="U40" i="7" s="1"/>
  <c r="X60" i="7"/>
  <c r="X61" i="7" s="1"/>
  <c r="R39" i="7"/>
  <c r="R40" i="7" s="1"/>
  <c r="AG39" i="7"/>
  <c r="R60" i="7"/>
  <c r="R61" i="7" s="1"/>
  <c r="O39" i="7"/>
  <c r="O40" i="7" s="1"/>
  <c r="AJ39" i="7"/>
  <c r="L60" i="7"/>
  <c r="L61" i="7" s="1"/>
  <c r="AA39" i="7"/>
  <c r="AA40" i="7" s="1"/>
  <c r="O60" i="7"/>
  <c r="O61" i="7" s="1"/>
  <c r="F60" i="7"/>
  <c r="F61" i="7" s="1"/>
  <c r="AD39" i="7"/>
  <c r="AD40" i="7" s="1"/>
  <c r="L39" i="7"/>
  <c r="L40" i="7" s="1"/>
  <c r="C60" i="7"/>
  <c r="AA60" i="7"/>
  <c r="AA61" i="7" s="1"/>
  <c r="AP39" i="7"/>
  <c r="AP40" i="7" s="1"/>
  <c r="V39" i="7"/>
  <c r="V40" i="7" s="1"/>
  <c r="V60" i="7"/>
  <c r="V61" i="7" s="1"/>
  <c r="S60" i="7"/>
  <c r="S61" i="7" s="1"/>
  <c r="AN39" i="7"/>
  <c r="AK60" i="7"/>
  <c r="AK61" i="7" s="1"/>
  <c r="AH39" i="7"/>
  <c r="AH40" i="7" s="1"/>
  <c r="P60" i="7"/>
  <c r="P61" i="7" s="1"/>
  <c r="AE39" i="7"/>
  <c r="AE40" i="7" s="1"/>
  <c r="J60" i="7"/>
  <c r="J61" i="7" s="1"/>
  <c r="D39" i="7"/>
  <c r="D40" i="7" s="1"/>
  <c r="Y60" i="7"/>
  <c r="Y61" i="7" s="1"/>
  <c r="AE60" i="7"/>
  <c r="AE61" i="7" s="1"/>
  <c r="D60" i="7"/>
  <c r="D61" i="7" s="1"/>
  <c r="G39" i="7"/>
  <c r="G40" i="7" s="1"/>
  <c r="AN60" i="7"/>
  <c r="AB60" i="7"/>
  <c r="AB61" i="7" s="1"/>
  <c r="M39" i="7"/>
  <c r="M40" i="7" s="1"/>
  <c r="J39" i="7"/>
  <c r="J40" i="7" s="1"/>
  <c r="Y39" i="7"/>
  <c r="Y40" i="7" s="1"/>
  <c r="AK39" i="7"/>
  <c r="AK40" i="7" s="1"/>
  <c r="M60" i="7"/>
  <c r="M61" i="7" s="1"/>
  <c r="S39" i="7"/>
  <c r="S40" i="7" s="1"/>
  <c r="AB39" i="7"/>
  <c r="AB40" i="7" s="1"/>
  <c r="AH60" i="7"/>
  <c r="AH61" i="7" s="1"/>
  <c r="G60" i="7"/>
  <c r="G61" i="7" s="1"/>
  <c r="P39" i="7"/>
  <c r="P40" i="7" s="1"/>
  <c r="G16" i="5"/>
  <c r="I16" i="5"/>
  <c r="H16" i="7"/>
  <c r="S14" i="7"/>
  <c r="AG58" i="7"/>
  <c r="AS58" i="7" s="1"/>
  <c r="D17" i="7"/>
  <c r="F17" i="7"/>
  <c r="P14" i="7"/>
  <c r="AG37" i="7"/>
  <c r="AS37" i="7" s="1"/>
  <c r="G32" i="5"/>
  <c r="G46" i="5"/>
  <c r="I31" i="5" s="1"/>
  <c r="F32" i="5"/>
  <c r="K14" i="5"/>
  <c r="D47" i="5" s="1"/>
  <c r="I30" i="5"/>
  <c r="H30" i="5"/>
  <c r="J32" i="5"/>
  <c r="K32" i="5" s="1"/>
  <c r="N32" i="5"/>
  <c r="F46" i="5"/>
  <c r="C33" i="5"/>
  <c r="C48" i="5"/>
  <c r="A34" i="5"/>
  <c r="O33" i="5" s="1"/>
  <c r="B34" i="5"/>
  <c r="A49" i="5"/>
  <c r="B49" i="5"/>
  <c r="J15" i="5"/>
  <c r="D33" i="5" s="1"/>
  <c r="A17" i="5"/>
  <c r="F17" i="5" s="1"/>
  <c r="B27" i="1"/>
  <c r="E16" i="5"/>
  <c r="C16" i="5"/>
  <c r="F16" i="5"/>
  <c r="D16" i="5"/>
  <c r="B17" i="5"/>
  <c r="G17" i="5" s="1"/>
  <c r="C27" i="1"/>
  <c r="AN61" i="7" l="1"/>
  <c r="AN40" i="7"/>
  <c r="AR41" i="7"/>
  <c r="X16" i="7" s="1"/>
  <c r="G26" i="1" s="1"/>
  <c r="H16" i="5"/>
  <c r="J16" i="5" s="1"/>
  <c r="D34" i="5" s="1"/>
  <c r="AF62" i="7"/>
  <c r="Y12" i="7" s="1"/>
  <c r="H22" i="1" s="1"/>
  <c r="AC62" i="7"/>
  <c r="Y11" i="7" s="1"/>
  <c r="H21" i="1" s="1"/>
  <c r="AR62" i="7"/>
  <c r="Y16" i="7" s="1"/>
  <c r="H26" i="1" s="1"/>
  <c r="AF41" i="7"/>
  <c r="X12" i="7" s="1"/>
  <c r="G22" i="1" s="1"/>
  <c r="N41" i="7"/>
  <c r="X6" i="7" s="1"/>
  <c r="G16" i="1" s="1"/>
  <c r="T62" i="7"/>
  <c r="Y8" i="7" s="1"/>
  <c r="H18" i="1" s="1"/>
  <c r="K41" i="7"/>
  <c r="X5" i="7" s="1"/>
  <c r="G15" i="1" s="1"/>
  <c r="AG40" i="7"/>
  <c r="AI41" i="7" s="1"/>
  <c r="X13" i="7" s="1"/>
  <c r="G23" i="1" s="1"/>
  <c r="W62" i="7"/>
  <c r="Y9" i="7" s="1"/>
  <c r="H19" i="1" s="1"/>
  <c r="H62" i="7"/>
  <c r="Y4" i="7" s="1"/>
  <c r="H14" i="1" s="1"/>
  <c r="T41" i="7"/>
  <c r="X8" i="7" s="1"/>
  <c r="Q62" i="7"/>
  <c r="Y7" i="7" s="1"/>
  <c r="H17" i="1" s="1"/>
  <c r="Z62" i="7"/>
  <c r="Y10" i="7" s="1"/>
  <c r="H20" i="1" s="1"/>
  <c r="AG61" i="7"/>
  <c r="AI62" i="7" s="1"/>
  <c r="Y13" i="7" s="1"/>
  <c r="H23" i="1" s="1"/>
  <c r="S15" i="7"/>
  <c r="AJ59" i="7"/>
  <c r="AS59" i="7" s="1"/>
  <c r="AC41" i="7"/>
  <c r="X11" i="7" s="1"/>
  <c r="G21" i="1" s="1"/>
  <c r="W41" i="7"/>
  <c r="X9" i="7" s="1"/>
  <c r="G19" i="1" s="1"/>
  <c r="H41" i="7"/>
  <c r="P15" i="7"/>
  <c r="AJ38" i="7"/>
  <c r="AS38" i="7" s="1"/>
  <c r="N62" i="7"/>
  <c r="Y6" i="7" s="1"/>
  <c r="H16" i="1" s="1"/>
  <c r="C40" i="7"/>
  <c r="Z41" i="7"/>
  <c r="X10" i="7" s="1"/>
  <c r="N16" i="7"/>
  <c r="Q16" i="7"/>
  <c r="C61" i="7"/>
  <c r="Q41" i="7"/>
  <c r="X7" i="7" s="1"/>
  <c r="G17" i="1" s="1"/>
  <c r="K62" i="7"/>
  <c r="Y5" i="7" s="1"/>
  <c r="H15" i="1" s="1"/>
  <c r="I17" i="7"/>
  <c r="F47" i="5"/>
  <c r="H32" i="5" s="1"/>
  <c r="G47" i="5"/>
  <c r="I32" i="5" s="1"/>
  <c r="H31" i="5"/>
  <c r="J33" i="5"/>
  <c r="K33" i="5" s="1"/>
  <c r="N33" i="5"/>
  <c r="C34" i="5"/>
  <c r="F33" i="5"/>
  <c r="G33" i="5"/>
  <c r="K15" i="5"/>
  <c r="D48" i="5" s="1"/>
  <c r="C49" i="5"/>
  <c r="A50" i="5"/>
  <c r="B50" i="5"/>
  <c r="A35" i="5"/>
  <c r="O34" i="5" s="1"/>
  <c r="B35" i="5"/>
  <c r="E17" i="5"/>
  <c r="C17" i="5"/>
  <c r="H17" i="5" s="1"/>
  <c r="D17" i="5"/>
  <c r="AJ40" i="7" l="1"/>
  <c r="AL41" i="7" s="1"/>
  <c r="X14" i="7" s="1"/>
  <c r="G24" i="1" s="1"/>
  <c r="O17" i="7"/>
  <c r="R17" i="7"/>
  <c r="E41" i="7"/>
  <c r="E62" i="7"/>
  <c r="S16" i="7"/>
  <c r="AM60" i="7"/>
  <c r="X4" i="7"/>
  <c r="G14" i="1" s="1"/>
  <c r="G18" i="1"/>
  <c r="G20" i="1"/>
  <c r="AJ61" i="7"/>
  <c r="AL62" i="7" s="1"/>
  <c r="Y14" i="7" s="1"/>
  <c r="H24" i="1" s="1"/>
  <c r="H17" i="7"/>
  <c r="P16" i="7"/>
  <c r="AM39" i="7"/>
  <c r="G48" i="5"/>
  <c r="I33" i="5" s="1"/>
  <c r="J34" i="5"/>
  <c r="N34" i="5"/>
  <c r="C50" i="5"/>
  <c r="F34" i="5"/>
  <c r="G34" i="5"/>
  <c r="C35" i="5"/>
  <c r="F48" i="5"/>
  <c r="K16" i="5"/>
  <c r="D49" i="5" s="1"/>
  <c r="J17" i="5"/>
  <c r="D35" i="5" s="1"/>
  <c r="AM61" i="7" l="1"/>
  <c r="AO62" i="7" s="1"/>
  <c r="Y15" i="7" s="1"/>
  <c r="H25" i="1" s="1"/>
  <c r="AS60" i="7"/>
  <c r="AM40" i="7"/>
  <c r="AS39" i="7"/>
  <c r="Q17" i="7"/>
  <c r="S17" i="7" s="1"/>
  <c r="N17" i="7"/>
  <c r="P17" i="7" s="1"/>
  <c r="Y3" i="7"/>
  <c r="H13" i="1" s="1"/>
  <c r="X3" i="7"/>
  <c r="G49" i="5"/>
  <c r="H33" i="5"/>
  <c r="K34" i="5"/>
  <c r="F35" i="5"/>
  <c r="G35" i="5"/>
  <c r="I21" i="5" s="1"/>
  <c r="F49" i="5"/>
  <c r="K17" i="5"/>
  <c r="D50" i="5" s="1"/>
  <c r="G50" i="5" s="1"/>
  <c r="G13" i="1" l="1"/>
  <c r="AS61" i="7"/>
  <c r="Y18" i="7"/>
  <c r="AS62" i="7"/>
  <c r="AO41" i="7"/>
  <c r="AS40" i="7"/>
  <c r="Q34" i="5"/>
  <c r="H21" i="5"/>
  <c r="I34" i="5"/>
  <c r="H34" i="5"/>
  <c r="F50" i="5"/>
  <c r="Q23" i="5" s="1"/>
  <c r="X15" i="7" l="1"/>
  <c r="AS41" i="7"/>
  <c r="Q32" i="5"/>
  <c r="M34" i="5"/>
  <c r="M32" i="5"/>
  <c r="M23" i="5"/>
  <c r="M28" i="5"/>
  <c r="Q33" i="5"/>
  <c r="M26" i="5"/>
  <c r="Q24" i="5"/>
  <c r="M33" i="5"/>
  <c r="Q27" i="5"/>
  <c r="Q25" i="5"/>
  <c r="Q30" i="5"/>
  <c r="M25" i="5"/>
  <c r="Q21" i="5"/>
  <c r="Q29" i="5"/>
  <c r="M30" i="5"/>
  <c r="M22" i="5"/>
  <c r="M31" i="5"/>
  <c r="Q26" i="5"/>
  <c r="M21" i="5"/>
  <c r="Q28" i="5"/>
  <c r="M27" i="5"/>
  <c r="Q22" i="5"/>
  <c r="Q31" i="5"/>
  <c r="M29" i="5"/>
  <c r="M24" i="5"/>
  <c r="H35" i="5"/>
  <c r="F52" i="5"/>
  <c r="I35" i="5"/>
  <c r="G25" i="1" l="1"/>
  <c r="X18" i="7"/>
  <c r="K21" i="5"/>
  <c r="Q35" i="5"/>
  <c r="M35" i="5"/>
  <c r="E40" i="1"/>
  <c r="E34" i="1" l="1"/>
  <c r="E38" i="1"/>
  <c r="E39" i="1"/>
  <c r="E33" i="1"/>
  <c r="E32" i="1" l="1"/>
  <c r="E35" i="1" s="1"/>
  <c r="G29" i="1"/>
  <c r="H29" i="1"/>
  <c r="E41" i="1"/>
</calcChain>
</file>

<file path=xl/sharedStrings.xml><?xml version="1.0" encoding="utf-8"?>
<sst xmlns="http://schemas.openxmlformats.org/spreadsheetml/2006/main" count="331" uniqueCount="122">
  <si>
    <t>Werkgever</t>
  </si>
  <si>
    <t>Periode</t>
  </si>
  <si>
    <t>Inkomsten
per periode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</si>
  <si>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</si>
  <si>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</si>
  <si>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</si>
  <si>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</si>
  <si>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</si>
  <si>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</si>
  <si>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</si>
  <si>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</si>
  <si>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</si>
  <si>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</si>
  <si>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</si>
  <si>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</si>
  <si>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inkomsten
per maand</t>
  </si>
  <si>
    <t>Jaar</t>
  </si>
  <si>
    <t>van</t>
  </si>
  <si>
    <t>t/m</t>
  </si>
  <si>
    <t>Periodes</t>
  </si>
  <si>
    <t>dagen</t>
  </si>
  <si>
    <t>Cliënt</t>
  </si>
  <si>
    <t>Omrekenen inkomsten van 4 weken naar maand</t>
  </si>
  <si>
    <t>Totaal</t>
  </si>
  <si>
    <t>Specificatie totale inkomsten</t>
  </si>
  <si>
    <t>Netto inkomsten</t>
  </si>
  <si>
    <t>Fiscaal loon</t>
  </si>
  <si>
    <t>fiscaal loon
per maand</t>
  </si>
  <si>
    <t>Fiscaal loon
per periode</t>
  </si>
  <si>
    <t>Maand</t>
  </si>
  <si>
    <t>Handleiding</t>
  </si>
  <si>
    <t>Tabblad inkomsten</t>
  </si>
  <si>
    <t>Onder het kopje netto inkomsten, vult u de netto inkomsten</t>
  </si>
  <si>
    <t>per periode in.</t>
  </si>
  <si>
    <t>Aan de hand van de in het tabblad gegevens ingevulde periodes zullen</t>
  </si>
  <si>
    <t xml:space="preserve">deze inkomsten omgerekend worden naar de maand(en) waarop zij </t>
  </si>
  <si>
    <t>betrekking hebben.</t>
  </si>
  <si>
    <t>Als de netto inkomsten naar een bepaalde maand worden toegerekend,</t>
  </si>
  <si>
    <t>dan moet ook het fiscaal loon aan diezelfde maand worden toegerekend.</t>
  </si>
  <si>
    <t>Afhankelijk van het automatiseringssysteem waarmee wordt gewerkt,</t>
  </si>
  <si>
    <t xml:space="preserve">is dit mogelijk noodzakelijk. Immers bij 13 loonperiodes wordt de </t>
  </si>
  <si>
    <t>Algemene Heffingskorting en mogelijk de arbeidskorting verdeeld</t>
  </si>
  <si>
    <t>over 13 periodes. Als wij de inkomsten korten op basis van 12 maandelijkse</t>
  </si>
  <si>
    <t>periodes, dan moeten deze kortingen (aan de hand van de ingave fiscaal loon)</t>
  </si>
  <si>
    <t>ook omgerekend worden naar 12 maanden.</t>
  </si>
  <si>
    <t>omdat soms aan de hand van het ingegeven netto loon omrekening naar</t>
  </si>
  <si>
    <t>fiscaal loon plaats vindt.</t>
  </si>
  <si>
    <t>Niet in elk automatiseringssysteem is ingave van het fiscaal loon noodzakelijk,</t>
  </si>
  <si>
    <t>Specificatie totaal Fiscaal loon</t>
  </si>
  <si>
    <t>Gemeente</t>
  </si>
  <si>
    <t>jaar</t>
  </si>
  <si>
    <t>jaar2</t>
  </si>
  <si>
    <t>Boekjaar</t>
  </si>
  <si>
    <t>maand 1</t>
  </si>
  <si>
    <t>maand 2</t>
  </si>
  <si>
    <t>dagen 1</t>
  </si>
  <si>
    <t>dagen 2</t>
  </si>
  <si>
    <t>aantal 1</t>
  </si>
  <si>
    <t>aantal 2</t>
  </si>
  <si>
    <t>Inkomen</t>
  </si>
  <si>
    <t>Fisc.loon</t>
  </si>
  <si>
    <t>controle</t>
  </si>
  <si>
    <t>FC</t>
  </si>
  <si>
    <t>Loon</t>
  </si>
  <si>
    <t>Berekening</t>
  </si>
  <si>
    <t xml:space="preserve"> </t>
  </si>
  <si>
    <t>Nummer</t>
  </si>
  <si>
    <t>© Wyzer</t>
  </si>
  <si>
    <t>december 2019</t>
  </si>
  <si>
    <t>januari 2020</t>
  </si>
  <si>
    <t>februari 2020</t>
  </si>
  <si>
    <t>april 2020</t>
  </si>
  <si>
    <t>mei 2020</t>
  </si>
  <si>
    <t>juni 2020</t>
  </si>
  <si>
    <t>juli 2020</t>
  </si>
  <si>
    <t>augustus 2020</t>
  </si>
  <si>
    <t>september 2020</t>
  </si>
  <si>
    <t>oktober 2020</t>
  </si>
  <si>
    <t>november 2020</t>
  </si>
  <si>
    <t>december 2020</t>
  </si>
  <si>
    <t/>
  </si>
  <si>
    <t>Belastbaar  loon</t>
  </si>
  <si>
    <t>XXXXX</t>
  </si>
  <si>
    <t>Naam</t>
  </si>
  <si>
    <t>Kies het jaar en vul de grijze vakken in!
De perioden worden automatisch gekozen.</t>
  </si>
  <si>
    <t>(invullen in het blad inkomsten)</t>
  </si>
  <si>
    <t>dec</t>
  </si>
  <si>
    <t>feb</t>
  </si>
  <si>
    <t>jan</t>
  </si>
  <si>
    <t>mrt</t>
  </si>
  <si>
    <t>apr</t>
  </si>
  <si>
    <t>jun</t>
  </si>
  <si>
    <t>jul</t>
  </si>
  <si>
    <t>aug</t>
  </si>
  <si>
    <t>sep</t>
  </si>
  <si>
    <t>okt</t>
  </si>
  <si>
    <t>nov</t>
  </si>
  <si>
    <t>netto</t>
  </si>
  <si>
    <t>bel</t>
  </si>
  <si>
    <t>p1</t>
  </si>
  <si>
    <t>p2</t>
  </si>
  <si>
    <t xml:space="preserve">netto </t>
  </si>
  <si>
    <t>p3</t>
  </si>
  <si>
    <t>p4</t>
  </si>
  <si>
    <t>tot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</si>
  <si>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</si>
  <si>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</si>
  <si>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</si>
  <si>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</si>
  <si>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</si>
  <si>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</si>
  <si>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</si>
  <si>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</si>
  <si>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</si>
  <si>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p0</t>
  </si>
  <si>
    <t xml:space="preserve">totaal </t>
  </si>
  <si>
    <t>Totaal te korten</t>
  </si>
  <si>
    <t>belast</t>
  </si>
  <si>
    <t>Hier vult u het jaar in waarvoor u de berekening wilt gebruiken.</t>
  </si>
  <si>
    <t xml:space="preserve">NB Voor 2020 moet u het tabblad 2020 gebruiken. </t>
  </si>
  <si>
    <t>in de periodekalender  verschijnen de data van de betreffende periodes.</t>
  </si>
  <si>
    <t>(volgens de ISO-standaard.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</si>
</sst>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87418C"/>
      <name val="Calibri"/>
      <family val="2"/>
      <scheme val="minor"/>
    </font>
    <font>
      <b/>
      <sz val="16"/>
      <color rgb="FF87418C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7418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42">
    <xf numFmtId="0" fontId="0" fillId="0" borderId="0" xfId="0"/>
    <xf numFmtId="2" fontId="6" fillId="2" borderId="31" xfId="0" applyNumberFormat="1" applyFont="1" applyFill="1" applyBorder="1" applyProtection="1">
      <protection locked="0"/>
    </xf>
    <xf numFmtId="2" fontId="6" fillId="2" borderId="34" xfId="0" applyNumberFormat="1" applyFont="1" applyFill="1" applyBorder="1" applyProtection="1">
      <protection locked="0"/>
    </xf>
    <xf numFmtId="2" fontId="6" fillId="2" borderId="27" xfId="0" applyNumberFormat="1" applyFont="1" applyFill="1" applyBorder="1" applyProtection="1">
      <protection locked="0"/>
    </xf>
    <xf numFmtId="0" fontId="9" fillId="3" borderId="21" xfId="0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32" xfId="0" applyFont="1" applyFill="1" applyBorder="1"/>
    <xf numFmtId="0" fontId="11" fillId="3" borderId="20" xfId="0" applyFont="1" applyFill="1" applyBorder="1"/>
    <xf numFmtId="0" fontId="12" fillId="3" borderId="0" xfId="0" applyFont="1" applyFill="1"/>
    <xf numFmtId="0" fontId="5" fillId="3" borderId="0" xfId="0" applyFont="1" applyFill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Protection="1"/>
    <xf numFmtId="0" fontId="8" fillId="0" borderId="0" xfId="0" applyFont="1" applyProtection="1"/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14" fontId="6" fillId="0" borderId="36" xfId="0" applyNumberFormat="1" applyFont="1" applyBorder="1" applyAlignment="1" applyProtection="1">
      <alignment horizontal="right"/>
    </xf>
    <xf numFmtId="0" fontId="6" fillId="0" borderId="37" xfId="0" applyFont="1" applyBorder="1" applyProtection="1"/>
    <xf numFmtId="14" fontId="6" fillId="0" borderId="3" xfId="0" applyNumberFormat="1" applyFont="1" applyBorder="1" applyProtection="1"/>
    <xf numFmtId="14" fontId="6" fillId="0" borderId="29" xfId="0" applyNumberFormat="1" applyFont="1" applyBorder="1" applyProtection="1"/>
    <xf numFmtId="0" fontId="6" fillId="0" borderId="12" xfId="0" applyFont="1" applyBorder="1" applyProtection="1"/>
    <xf numFmtId="2" fontId="6" fillId="0" borderId="0" xfId="0" applyNumberFormat="1" applyFont="1" applyProtection="1"/>
    <xf numFmtId="14" fontId="6" fillId="0" borderId="0" xfId="0" applyNumberFormat="1" applyFont="1" applyProtection="1"/>
    <xf numFmtId="0" fontId="6" fillId="0" borderId="13" xfId="0" applyFont="1" applyBorder="1" applyProtection="1"/>
    <xf numFmtId="14" fontId="6" fillId="0" borderId="33" xfId="0" applyNumberFormat="1" applyFont="1" applyBorder="1" applyProtection="1"/>
    <xf numFmtId="0" fontId="10" fillId="0" borderId="0" xfId="0" applyFont="1" applyProtection="1"/>
    <xf numFmtId="0" fontId="13" fillId="0" borderId="0" xfId="0" applyFont="1"/>
    <xf numFmtId="1" fontId="13" fillId="0" borderId="0" xfId="0" applyNumberFormat="1" applyFont="1"/>
    <xf numFmtId="14" fontId="13" fillId="0" borderId="0" xfId="0" applyNumberFormat="1" applyFont="1"/>
    <xf numFmtId="44" fontId="13" fillId="0" borderId="0" xfId="0" applyNumberFormat="1" applyFont="1"/>
    <xf numFmtId="2" fontId="13" fillId="0" borderId="0" xfId="0" applyNumberFormat="1" applyFont="1"/>
    <xf numFmtId="0" fontId="13" fillId="0" borderId="35" xfId="0" applyFont="1" applyBorder="1"/>
    <xf numFmtId="0" fontId="13" fillId="0" borderId="0" xfId="0" applyFont="1" applyFill="1" applyBorder="1"/>
    <xf numFmtId="14" fontId="0" fillId="0" borderId="0" xfId="0" applyNumberFormat="1"/>
    <xf numFmtId="0" fontId="5" fillId="4" borderId="0" xfId="0" applyFont="1" applyFill="1"/>
    <xf numFmtId="0" fontId="6" fillId="4" borderId="0" xfId="0" applyFont="1" applyFill="1"/>
    <xf numFmtId="0" fontId="12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8" fillId="4" borderId="1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6" fillId="4" borderId="2" xfId="0" applyFont="1" applyFill="1" applyBorder="1"/>
    <xf numFmtId="14" fontId="6" fillId="4" borderId="29" xfId="0" applyNumberFormat="1" applyFont="1" applyFill="1" applyBorder="1"/>
    <xf numFmtId="0" fontId="6" fillId="4" borderId="0" xfId="0" applyFont="1" applyFill="1" applyAlignment="1">
      <alignment horizontal="left"/>
    </xf>
    <xf numFmtId="2" fontId="6" fillId="4" borderId="4" xfId="0" applyNumberFormat="1" applyFont="1" applyFill="1" applyBorder="1"/>
    <xf numFmtId="2" fontId="6" fillId="4" borderId="0" xfId="0" applyNumberFormat="1" applyFont="1" applyFill="1"/>
    <xf numFmtId="17" fontId="6" fillId="4" borderId="0" xfId="0" applyNumberFormat="1" applyFont="1" applyFill="1" applyAlignment="1">
      <alignment horizontal="left"/>
    </xf>
    <xf numFmtId="0" fontId="6" fillId="4" borderId="14" xfId="0" applyFont="1" applyFill="1" applyBorder="1"/>
    <xf numFmtId="0" fontId="6" fillId="4" borderId="16" xfId="0" applyFont="1" applyFill="1" applyBorder="1"/>
    <xf numFmtId="0" fontId="6" fillId="4" borderId="6" xfId="0" applyFont="1" applyFill="1" applyBorder="1"/>
    <xf numFmtId="2" fontId="6" fillId="4" borderId="7" xfId="0" applyNumberFormat="1" applyFont="1" applyFill="1" applyBorder="1"/>
    <xf numFmtId="2" fontId="6" fillId="4" borderId="8" xfId="0" applyNumberFormat="1" applyFont="1" applyFill="1" applyBorder="1"/>
    <xf numFmtId="0" fontId="6" fillId="4" borderId="5" xfId="0" applyFont="1" applyFill="1" applyBorder="1"/>
    <xf numFmtId="0" fontId="6" fillId="4" borderId="30" xfId="0" applyFont="1" applyFill="1" applyBorder="1"/>
    <xf numFmtId="2" fontId="8" fillId="4" borderId="6" xfId="0" applyNumberFormat="1" applyFont="1" applyFill="1" applyBorder="1"/>
    <xf numFmtId="0" fontId="6" fillId="4" borderId="23" xfId="0" applyFont="1" applyFill="1" applyBorder="1"/>
    <xf numFmtId="2" fontId="6" fillId="4" borderId="24" xfId="0" applyNumberFormat="1" applyFont="1" applyFill="1" applyBorder="1"/>
    <xf numFmtId="0" fontId="8" fillId="4" borderId="25" xfId="0" applyFont="1" applyFill="1" applyBorder="1"/>
    <xf numFmtId="0" fontId="8" fillId="4" borderId="26" xfId="0" applyFont="1" applyFill="1" applyBorder="1"/>
    <xf numFmtId="0" fontId="6" fillId="4" borderId="26" xfId="0" applyFont="1" applyFill="1" applyBorder="1"/>
    <xf numFmtId="2" fontId="8" fillId="4" borderId="7" xfId="0" applyNumberFormat="1" applyFont="1" applyFill="1" applyBorder="1"/>
    <xf numFmtId="0" fontId="10" fillId="4" borderId="0" xfId="0" applyFont="1" applyFill="1"/>
    <xf numFmtId="0" fontId="5" fillId="4" borderId="0" xfId="0" applyFont="1" applyFill="1" applyProtection="1"/>
    <xf numFmtId="0" fontId="12" fillId="3" borderId="0" xfId="0" applyFont="1" applyFill="1" applyProtection="1"/>
    <xf numFmtId="0" fontId="5" fillId="3" borderId="0" xfId="0" applyFont="1" applyFill="1" applyProtection="1"/>
    <xf numFmtId="0" fontId="7" fillId="0" borderId="0" xfId="0" applyFont="1" applyProtection="1"/>
    <xf numFmtId="1" fontId="12" fillId="3" borderId="0" xfId="0" applyNumberFormat="1" applyFont="1" applyFill="1" applyProtection="1"/>
    <xf numFmtId="0" fontId="5" fillId="0" borderId="0" xfId="0" applyFont="1" applyProtection="1"/>
    <xf numFmtId="0" fontId="6" fillId="4" borderId="0" xfId="0" applyFont="1" applyFill="1" applyProtection="1"/>
    <xf numFmtId="0" fontId="15" fillId="0" borderId="0" xfId="0" applyFont="1" applyFill="1" applyProtection="1"/>
    <xf numFmtId="0" fontId="14" fillId="0" borderId="0" xfId="0" applyFont="1" applyFill="1" applyProtection="1"/>
    <xf numFmtId="0" fontId="8" fillId="0" borderId="17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6" fillId="0" borderId="0" xfId="0" applyFont="1" applyBorder="1" applyAlignment="1" applyProtection="1">
      <alignment horizontal="right"/>
    </xf>
    <xf numFmtId="14" fontId="6" fillId="0" borderId="38" xfId="0" applyNumberFormat="1" applyFont="1" applyBorder="1" applyAlignment="1" applyProtection="1">
      <alignment horizontal="right"/>
    </xf>
    <xf numFmtId="14" fontId="6" fillId="0" borderId="29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2" fontId="6" fillId="0" borderId="24" xfId="0" applyNumberFormat="1" applyFont="1" applyBorder="1" applyProtection="1"/>
    <xf numFmtId="0" fontId="6" fillId="0" borderId="2" xfId="0" applyFont="1" applyBorder="1" applyProtection="1"/>
    <xf numFmtId="2" fontId="6" fillId="0" borderId="4" xfId="0" applyNumberFormat="1" applyFont="1" applyBorder="1" applyProtection="1"/>
    <xf numFmtId="0" fontId="6" fillId="0" borderId="14" xfId="0" applyFont="1" applyBorder="1" applyProtection="1"/>
    <xf numFmtId="0" fontId="6" fillId="0" borderId="16" xfId="0" applyFont="1" applyBorder="1" applyProtection="1"/>
    <xf numFmtId="0" fontId="6" fillId="0" borderId="6" xfId="0" applyFont="1" applyBorder="1" applyProtection="1"/>
    <xf numFmtId="2" fontId="6" fillId="0" borderId="8" xfId="0" applyNumberFormat="1" applyFont="1" applyBorder="1" applyProtection="1"/>
    <xf numFmtId="0" fontId="6" fillId="0" borderId="5" xfId="0" applyFont="1" applyBorder="1" applyProtection="1"/>
    <xf numFmtId="0" fontId="6" fillId="0" borderId="30" xfId="0" applyFont="1" applyBorder="1" applyProtection="1"/>
    <xf numFmtId="2" fontId="8" fillId="0" borderId="6" xfId="0" applyNumberFormat="1" applyFont="1" applyBorder="1" applyProtection="1"/>
    <xf numFmtId="2" fontId="8" fillId="0" borderId="7" xfId="0" applyNumberFormat="1" applyFont="1" applyBorder="1" applyProtection="1"/>
    <xf numFmtId="0" fontId="11" fillId="3" borderId="20" xfId="0" applyFont="1" applyFill="1" applyBorder="1" applyProtection="1"/>
    <xf numFmtId="0" fontId="9" fillId="3" borderId="21" xfId="0" applyFont="1" applyFill="1" applyBorder="1" applyProtection="1"/>
    <xf numFmtId="0" fontId="6" fillId="3" borderId="21" xfId="0" applyFont="1" applyFill="1" applyBorder="1" applyProtection="1"/>
    <xf numFmtId="0" fontId="6" fillId="3" borderId="22" xfId="0" applyFont="1" applyFill="1" applyBorder="1" applyProtection="1"/>
    <xf numFmtId="0" fontId="6" fillId="0" borderId="23" xfId="0" applyFont="1" applyBorder="1" applyProtection="1"/>
    <xf numFmtId="0" fontId="8" fillId="0" borderId="25" xfId="0" applyFont="1" applyBorder="1" applyProtection="1"/>
    <xf numFmtId="0" fontId="8" fillId="0" borderId="26" xfId="0" applyFont="1" applyBorder="1" applyProtection="1"/>
    <xf numFmtId="0" fontId="6" fillId="0" borderId="26" xfId="0" applyFont="1" applyBorder="1" applyProtection="1"/>
    <xf numFmtId="0" fontId="6" fillId="3" borderId="32" xfId="0" applyFont="1" applyFill="1" applyBorder="1" applyProtection="1"/>
    <xf numFmtId="0" fontId="6" fillId="2" borderId="16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Protection="1">
      <protection locked="0"/>
    </xf>
    <xf numFmtId="1" fontId="6" fillId="4" borderId="1" xfId="0" applyNumberFormat="1" applyFont="1" applyFill="1" applyBorder="1" applyAlignment="1" applyProtection="1">
      <alignment horizontal="center"/>
    </xf>
    <xf numFmtId="14" fontId="6" fillId="4" borderId="1" xfId="0" applyNumberFormat="1" applyFont="1" applyFill="1" applyBorder="1" applyProtection="1"/>
    <xf numFmtId="0" fontId="18" fillId="0" borderId="0" xfId="0" applyFont="1"/>
    <xf numFmtId="44" fontId="18" fillId="0" borderId="0" xfId="1" applyFont="1"/>
    <xf numFmtId="0" fontId="19" fillId="0" borderId="0" xfId="0" applyFont="1"/>
    <xf numFmtId="44" fontId="20" fillId="0" borderId="0" xfId="1" applyFont="1"/>
    <xf numFmtId="44" fontId="13" fillId="0" borderId="0" xfId="1" applyFont="1"/>
    <xf numFmtId="0" fontId="21" fillId="0" borderId="0" xfId="0" applyFont="1"/>
    <xf numFmtId="44" fontId="21" fillId="0" borderId="0" xfId="0" applyNumberFormat="1" applyFont="1"/>
    <xf numFmtId="44" fontId="19" fillId="0" borderId="0" xfId="0" applyNumberFormat="1" applyFont="1"/>
    <xf numFmtId="44" fontId="19" fillId="0" borderId="0" xfId="1" applyFont="1"/>
    <xf numFmtId="0" fontId="22" fillId="0" borderId="0" xfId="0" applyFont="1"/>
    <xf numFmtId="44" fontId="22" fillId="0" borderId="0" xfId="0" applyNumberFormat="1" applyFont="1"/>
    <xf numFmtId="0" fontId="8" fillId="0" borderId="24" xfId="0" applyFont="1" applyBorder="1" applyAlignment="1" applyProtection="1">
      <alignment horizontal="center" wrapText="1"/>
    </xf>
    <xf numFmtId="2" fontId="6" fillId="4" borderId="39" xfId="0" applyNumberFormat="1" applyFont="1" applyFill="1" applyBorder="1" applyProtection="1"/>
    <xf numFmtId="2" fontId="6" fillId="4" borderId="40" xfId="0" applyNumberFormat="1" applyFont="1" applyFill="1" applyBorder="1" applyProtection="1"/>
    <xf numFmtId="2" fontId="6" fillId="0" borderId="41" xfId="0" applyNumberFormat="1" applyFont="1" applyBorder="1" applyProtection="1"/>
    <xf numFmtId="2" fontId="6" fillId="0" borderId="42" xfId="0" applyNumberFormat="1" applyFont="1" applyBorder="1" applyProtection="1"/>
    <xf numFmtId="2" fontId="6" fillId="0" borderId="43" xfId="0" applyNumberFormat="1" applyFont="1" applyBorder="1" applyProtection="1"/>
    <xf numFmtId="2" fontId="6" fillId="0" borderId="44" xfId="0" applyNumberFormat="1" applyFont="1" applyBorder="1" applyProtection="1"/>
    <xf numFmtId="2" fontId="6" fillId="0" borderId="45" xfId="0" applyNumberFormat="1" applyFont="1" applyBorder="1" applyProtection="1"/>
    <xf numFmtId="0" fontId="23" fillId="0" borderId="0" xfId="0" applyFont="1" applyProtection="1">
      <protection hidden="1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horizontal="center"/>
    </xf>
    <xf numFmtId="0" fontId="7" fillId="2" borderId="16" xfId="0" applyFont="1" applyFill="1" applyBorder="1" applyAlignment="1" applyProtection="1">
      <alignment horizontal="left"/>
      <protection locked="0"/>
    </xf>
  </cellXfs>
  <cellStyles count="2">
    <cellStyle name="Standaard" xfId="0" builtinId="0"/>
    <cellStyle name="Valuta" xfId="1" builtinId="4"/>
  </cellStyles>
  <dxfs count="2"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874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9" dropStyle="combo" dx="22" fmlaLink="$I$3" fmlaRange="periodekalender!$G$10:$G$19" noThreeD="1" sel="8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441960</xdr:colOff>
      <xdr:row>0</xdr:row>
      <xdr:rowOff>38100</xdr:rowOff>
    </xdr:from>
    <xdr:to>
      <xdr:col>8</xdr:col>
      <xdr:colOff>502926</xdr:colOff>
      <xdr:row>3</xdr:row>
      <xdr:rowOff>170690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38100"/>
          <a:ext cx="3108966" cy="871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813310</xdr:colOff>
      <xdr:row>1</xdr:row>
      <xdr:rowOff>692660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7051" cy="8831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</xdr:row>
          <xdr:rowOff>0</xdr:rowOff>
        </xdr:from>
        <xdr:to>
          <xdr:col>7</xdr:col>
          <xdr:colOff>923925</xdr:colOff>
          <xdr:row>3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205741</xdr:colOff>
      <xdr:row>0</xdr:row>
      <xdr:rowOff>30480</xdr:rowOff>
    </xdr:from>
    <xdr:to>
      <xdr:col>4</xdr:col>
      <xdr:colOff>552451</xdr:colOff>
      <xdr:row>2</xdr:row>
      <xdr:rowOff>554763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6" y="30480"/>
          <a:ext cx="2061210" cy="962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</xdr:colOff>
      <xdr:row>0</xdr:row>
      <xdr:rowOff>72390</xdr:rowOff>
    </xdr:from>
    <xdr:to>
      <xdr:col>4</xdr:col>
      <xdr:colOff>539121</xdr:colOff>
      <xdr:row>2</xdr:row>
      <xdr:rowOff>502920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" y="72390"/>
          <a:ext cx="3017526" cy="811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E36"/>
  <sheetViews>
    <sheetView showGridLines="0" topLeftCell="A7" workbookViewId="0">
      <selection activeCell="N18" sqref="N18"/>
    </sheetView>
  </sheetViews>
  <sheetFormatPr defaultColWidth="8.85546875" defaultRowHeight="15" x14ac:dyDescent="0.25"/>
  <cols>
    <col min="1" max="16384" width="8.85546875" style="12"/>
  </cols>
  <sheetData>
    <row r="1" spans="1:5" ht="26.25" x14ac:dyDescent="0.4">
      <c r="A1" s="11" t="s">
        <v>30</v>
      </c>
    </row>
    <row r="3" spans="1:5" ht="18.75" x14ac:dyDescent="0.3">
      <c r="A3" s="13"/>
    </row>
    <row r="4" spans="1:5" ht="18.75" x14ac:dyDescent="0.3">
      <c r="A4" s="13"/>
    </row>
    <row r="10" spans="1:5" ht="18.75" x14ac:dyDescent="0.3">
      <c r="A10" s="13" t="s">
        <v>31</v>
      </c>
    </row>
    <row r="11" spans="1:5" x14ac:dyDescent="0.25">
      <c r="A11" s="14" t="s">
        <v>16</v>
      </c>
    </row>
    <row r="12" spans="1:5" x14ac:dyDescent="0.25">
      <c r="A12" s="12" t="s">
        <v>118</v>
      </c>
    </row>
    <row r="13" spans="1:5" x14ac:dyDescent="0.25">
      <c r="A13" s="12" t="s">
        <v>120</v>
      </c>
    </row>
    <row r="14" spans="1:5" x14ac:dyDescent="0.25">
      <c r="A14" s="12" t="s">
        <v>121</v>
      </c>
    </row>
    <row r="16" spans="1:5" x14ac:dyDescent="0.25">
      <c r="A16" s="133" t="s">
        <v>119</v>
      </c>
      <c r="B16" s="133"/>
      <c r="C16" s="133"/>
      <c r="D16" s="133"/>
      <c r="E16" s="133"/>
    </row>
    <row r="18" spans="1:1" x14ac:dyDescent="0.25">
      <c r="A18" s="14" t="s">
        <v>25</v>
      </c>
    </row>
    <row r="19" spans="1:1" x14ac:dyDescent="0.25">
      <c r="A19" s="12" t="s">
        <v>32</v>
      </c>
    </row>
    <row r="20" spans="1:1" x14ac:dyDescent="0.25">
      <c r="A20" s="12" t="s">
        <v>33</v>
      </c>
    </row>
    <row r="21" spans="1:1" x14ac:dyDescent="0.25">
      <c r="A21" s="12" t="s">
        <v>34</v>
      </c>
    </row>
    <row r="22" spans="1:1" x14ac:dyDescent="0.25">
      <c r="A22" s="12" t="s">
        <v>35</v>
      </c>
    </row>
    <row r="23" spans="1:1" x14ac:dyDescent="0.25">
      <c r="A23" s="12" t="s">
        <v>36</v>
      </c>
    </row>
    <row r="25" spans="1:1" x14ac:dyDescent="0.25">
      <c r="A25" s="14" t="s">
        <v>81</v>
      </c>
    </row>
    <row r="26" spans="1:1" x14ac:dyDescent="0.25">
      <c r="A26" s="12" t="s">
        <v>37</v>
      </c>
    </row>
    <row r="27" spans="1:1" x14ac:dyDescent="0.25">
      <c r="A27" s="12" t="s">
        <v>38</v>
      </c>
    </row>
    <row r="28" spans="1:1" x14ac:dyDescent="0.25">
      <c r="A28" s="12" t="s">
        <v>39</v>
      </c>
    </row>
    <row r="29" spans="1:1" x14ac:dyDescent="0.25">
      <c r="A29" s="12" t="s">
        <v>40</v>
      </c>
    </row>
    <row r="30" spans="1:1" x14ac:dyDescent="0.25">
      <c r="A30" s="12" t="s">
        <v>41</v>
      </c>
    </row>
    <row r="31" spans="1:1" x14ac:dyDescent="0.25">
      <c r="A31" s="12" t="s">
        <v>42</v>
      </c>
    </row>
    <row r="32" spans="1:1" x14ac:dyDescent="0.25">
      <c r="A32" s="12" t="s">
        <v>43</v>
      </c>
    </row>
    <row r="33" spans="1:1" x14ac:dyDescent="0.25">
      <c r="A33" s="12" t="s">
        <v>44</v>
      </c>
    </row>
    <row r="34" spans="1:1" x14ac:dyDescent="0.25">
      <c r="A34" s="12" t="s">
        <v>47</v>
      </c>
    </row>
    <row r="35" spans="1:1" x14ac:dyDescent="0.25">
      <c r="A35" s="12" t="s">
        <v>45</v>
      </c>
    </row>
    <row r="36" spans="1:1" x14ac:dyDescent="0.25">
      <c r="A36" s="12" t="s">
        <v>46</v>
      </c>
    </row>
  </sheetData>
  <sheetProtection algorithmName="SHA-512" hashValue="SL42MKXeIxIz6Q2DKYV+peJZ1eM3qeYG/DbirY08CIbi/4VIp21GBfNbsZ5hD9eFMYmoalGECV5HfupWMLb99A==" saltValue="NSUYwTlSEBD3TpFjsmRnu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M45"/>
  <sheetViews>
    <sheetView showGridLines="0" tabSelected="1" topLeftCell="A3" zoomScale="145" zoomScaleNormal="145" workbookViewId="0">
      <selection activeCell="D15" sqref="D15"/>
    </sheetView>
  </sheetViews>
  <sheetFormatPr defaultColWidth="8.85546875" defaultRowHeight="15" x14ac:dyDescent="0.25"/>
  <cols>
    <col min="1" max="1" width="10.5703125" style="15" customWidth="1"/>
    <col min="2" max="3" width="11.28515625" style="15" customWidth="1"/>
    <col min="4" max="4" width="15.28515625" style="15" customWidth="1"/>
    <col min="5" max="5" width="15.5703125" style="15" customWidth="1"/>
    <col min="6" max="6" width="15.28515625" style="15" customWidth="1"/>
    <col min="7" max="7" width="13" style="15" customWidth="1"/>
    <col min="8" max="8" width="14" style="15" customWidth="1"/>
    <col min="9" max="9" width="12.7109375" style="15" customWidth="1"/>
    <col min="10" max="10" width="15.28515625" style="15" bestFit="1" customWidth="1"/>
    <col min="11" max="11" width="11.42578125" style="15" customWidth="1"/>
    <col min="12" max="16384" width="8.85546875" style="15"/>
  </cols>
  <sheetData>
    <row r="1" spans="1:13" x14ac:dyDescent="0.25">
      <c r="G1" s="71"/>
      <c r="H1" s="71"/>
    </row>
    <row r="2" spans="1:13" ht="56.25" customHeight="1" x14ac:dyDescent="0.25">
      <c r="G2" s="71"/>
      <c r="H2" s="71"/>
    </row>
    <row r="3" spans="1:13" ht="21" x14ac:dyDescent="0.35">
      <c r="A3" s="72" t="s">
        <v>22</v>
      </c>
      <c r="B3" s="72"/>
      <c r="C3" s="72"/>
      <c r="D3" s="73"/>
      <c r="E3" s="73"/>
      <c r="F3" s="71"/>
      <c r="G3" s="72" t="s">
        <v>16</v>
      </c>
      <c r="H3" s="74"/>
      <c r="I3" s="111">
        <v>8</v>
      </c>
    </row>
    <row r="4" spans="1:13" ht="34.5" customHeight="1" x14ac:dyDescent="0.35">
      <c r="A4" s="74"/>
      <c r="B4" s="139" t="s">
        <v>84</v>
      </c>
      <c r="C4" s="140"/>
      <c r="D4" s="140"/>
      <c r="E4" s="140"/>
    </row>
    <row r="5" spans="1:13" ht="21" x14ac:dyDescent="0.35">
      <c r="A5" s="72" t="s">
        <v>49</v>
      </c>
      <c r="B5" s="73"/>
      <c r="C5" s="134" t="s">
        <v>65</v>
      </c>
      <c r="D5" s="135"/>
      <c r="E5" s="135"/>
      <c r="F5" s="109"/>
      <c r="G5" s="74"/>
      <c r="H5" s="75">
        <f>periodekalender!B4</f>
        <v>2022</v>
      </c>
    </row>
    <row r="6" spans="1:13" ht="21" x14ac:dyDescent="0.35">
      <c r="A6" s="72" t="s">
        <v>83</v>
      </c>
      <c r="B6" s="72"/>
      <c r="C6" s="136"/>
      <c r="D6" s="137"/>
      <c r="E6" s="137"/>
      <c r="F6" s="138"/>
      <c r="H6" s="16"/>
    </row>
    <row r="7" spans="1:13" ht="21" x14ac:dyDescent="0.35">
      <c r="A7" s="72" t="s">
        <v>66</v>
      </c>
      <c r="B7" s="72"/>
      <c r="C7" s="136"/>
      <c r="D7" s="137"/>
      <c r="E7" s="137"/>
      <c r="F7" s="138"/>
      <c r="H7" s="16"/>
    </row>
    <row r="8" spans="1:13" x14ac:dyDescent="0.25">
      <c r="A8" s="76"/>
      <c r="B8" s="76"/>
      <c r="C8" s="110"/>
      <c r="D8" s="110"/>
      <c r="E8" s="110"/>
      <c r="F8" s="110"/>
    </row>
    <row r="9" spans="1:13" ht="21" x14ac:dyDescent="0.35">
      <c r="A9" s="72" t="s">
        <v>0</v>
      </c>
      <c r="B9" s="72"/>
      <c r="C9" s="136"/>
      <c r="D9" s="137"/>
      <c r="E9" s="137"/>
      <c r="F9" s="138"/>
    </row>
    <row r="10" spans="1:13" ht="21" x14ac:dyDescent="0.35">
      <c r="A10" s="74"/>
      <c r="B10" s="74"/>
      <c r="M10" s="77"/>
    </row>
    <row r="11" spans="1:13" s="79" customFormat="1" ht="21.75" thickBot="1" x14ac:dyDescent="0.4">
      <c r="A11" s="78" t="str">
        <f>IF(H5=2020, "Voor het jaar 2020 moet u het werkblad 2020 gebruiken","Inkomsten per periode:")</f>
        <v>Inkomsten per periode:</v>
      </c>
      <c r="B11" s="78"/>
      <c r="C11" s="78"/>
      <c r="H11" s="78"/>
    </row>
    <row r="12" spans="1:13" ht="30.75" thickBot="1" x14ac:dyDescent="0.3">
      <c r="A12" s="80" t="s">
        <v>1</v>
      </c>
      <c r="B12" s="81" t="str">
        <f>periodekalender!B10</f>
        <v>van</v>
      </c>
      <c r="C12" s="81" t="str">
        <f>periodekalender!C10</f>
        <v>t/m</v>
      </c>
      <c r="D12" s="82" t="s">
        <v>2</v>
      </c>
      <c r="E12" s="82" t="s">
        <v>28</v>
      </c>
      <c r="F12" s="83" t="s">
        <v>29</v>
      </c>
      <c r="G12" s="125" t="s">
        <v>15</v>
      </c>
      <c r="H12" s="125" t="s">
        <v>27</v>
      </c>
      <c r="I12" s="84"/>
    </row>
    <row r="13" spans="1:13" ht="15.75" thickBot="1" x14ac:dyDescent="0.3">
      <c r="A13" s="85" t="str">
        <f>IF('Berekening oud'!J21=0,"",'Berekening oud'!J20)</f>
        <v>2021-12</v>
      </c>
      <c r="B13" s="86">
        <f>IF('Berekening oud'!J21=0,"",periodekalender!B11)</f>
        <v>44536</v>
      </c>
      <c r="C13" s="87">
        <f>IF('Berekening oud'!J21=0,"",periodekalender!C11)</f>
        <v>44563</v>
      </c>
      <c r="D13" s="1"/>
      <c r="E13" s="1"/>
      <c r="F13" s="88" t="str">
        <f>'Berekening-nw (2)'!AA3</f>
        <v>december 2021</v>
      </c>
      <c r="G13" s="126">
        <f>'Berekening-nw (2)'!X3</f>
        <v>0</v>
      </c>
      <c r="H13" s="126">
        <f>'Berekening-nw (2)'!Y3</f>
        <v>0</v>
      </c>
      <c r="I13" s="84"/>
    </row>
    <row r="14" spans="1:13" ht="15.75" thickBot="1" x14ac:dyDescent="0.3">
      <c r="A14" s="90">
        <f>periodekalender!A12</f>
        <v>1</v>
      </c>
      <c r="B14" s="24">
        <f>periodekalender!B12</f>
        <v>44564</v>
      </c>
      <c r="C14" s="24">
        <f>periodekalender!C12</f>
        <v>44591</v>
      </c>
      <c r="D14" s="1"/>
      <c r="E14" s="1"/>
      <c r="F14" s="88" t="str">
        <f>'Berekening-nw (2)'!AA4</f>
        <v>januari 2022</v>
      </c>
      <c r="G14" s="127">
        <f>'Berekening-nw (2)'!X4</f>
        <v>0</v>
      </c>
      <c r="H14" s="126">
        <f>'Berekening-nw (2)'!Y4</f>
        <v>0</v>
      </c>
      <c r="I14" s="84"/>
    </row>
    <row r="15" spans="1:13" ht="15.75" thickBot="1" x14ac:dyDescent="0.3">
      <c r="A15" s="90">
        <f>A14+1</f>
        <v>2</v>
      </c>
      <c r="B15" s="24">
        <f>periodekalender!B13</f>
        <v>44592</v>
      </c>
      <c r="C15" s="24">
        <f>periodekalender!C13</f>
        <v>44619</v>
      </c>
      <c r="D15" s="1"/>
      <c r="E15" s="1"/>
      <c r="F15" s="88" t="str">
        <f>'Berekening-nw (2)'!AA5</f>
        <v>februari 2022</v>
      </c>
      <c r="G15" s="127">
        <f>'Berekening-nw (2)'!X5</f>
        <v>0</v>
      </c>
      <c r="H15" s="126">
        <f>'Berekening-nw (2)'!Y5</f>
        <v>0</v>
      </c>
    </row>
    <row r="16" spans="1:13" ht="15.75" thickBot="1" x14ac:dyDescent="0.3">
      <c r="A16" s="90">
        <f t="shared" ref="A16:A27" si="0">A15+1</f>
        <v>3</v>
      </c>
      <c r="B16" s="24">
        <f>periodekalender!B14</f>
        <v>44620</v>
      </c>
      <c r="C16" s="24">
        <f>periodekalender!C14</f>
        <v>44647</v>
      </c>
      <c r="D16" s="1"/>
      <c r="E16" s="1"/>
      <c r="F16" s="88" t="str">
        <f>'Berekening-nw (2)'!AA6</f>
        <v>maart 2022</v>
      </c>
      <c r="G16" s="127">
        <f>'Berekening-nw (2)'!X6</f>
        <v>0</v>
      </c>
      <c r="H16" s="126">
        <f>'Berekening-nw (2)'!Y6</f>
        <v>0</v>
      </c>
      <c r="I16" s="26"/>
    </row>
    <row r="17" spans="1:13" ht="15.75" thickBot="1" x14ac:dyDescent="0.3">
      <c r="A17" s="90">
        <f t="shared" si="0"/>
        <v>4</v>
      </c>
      <c r="B17" s="24">
        <f>periodekalender!B15</f>
        <v>44648</v>
      </c>
      <c r="C17" s="24">
        <f>periodekalender!C15</f>
        <v>44675</v>
      </c>
      <c r="D17" s="1"/>
      <c r="E17" s="1"/>
      <c r="F17" s="88" t="str">
        <f>'Berekening-nw (2)'!AA7</f>
        <v>april 2022</v>
      </c>
      <c r="G17" s="127">
        <f>'Berekening-nw (2)'!X7</f>
        <v>0</v>
      </c>
      <c r="H17" s="126">
        <f>'Berekening-nw (2)'!Y7</f>
        <v>0</v>
      </c>
      <c r="I17" s="26"/>
    </row>
    <row r="18" spans="1:13" ht="15.75" thickBot="1" x14ac:dyDescent="0.3">
      <c r="A18" s="90">
        <f t="shared" si="0"/>
        <v>5</v>
      </c>
      <c r="B18" s="24">
        <f>periodekalender!B16</f>
        <v>44676</v>
      </c>
      <c r="C18" s="24">
        <f>periodekalender!C16</f>
        <v>44703</v>
      </c>
      <c r="D18" s="1"/>
      <c r="E18" s="1"/>
      <c r="F18" s="88" t="str">
        <f>'Berekening-nw (2)'!AA8</f>
        <v>mei 2022</v>
      </c>
      <c r="G18" s="127">
        <f>'Berekening-nw (2)'!X8</f>
        <v>0</v>
      </c>
      <c r="H18" s="126">
        <f>'Berekening-nw (2)'!Y8</f>
        <v>0</v>
      </c>
      <c r="I18" s="26"/>
    </row>
    <row r="19" spans="1:13" ht="15.75" thickBot="1" x14ac:dyDescent="0.3">
      <c r="A19" s="90">
        <f t="shared" si="0"/>
        <v>6</v>
      </c>
      <c r="B19" s="24">
        <f>periodekalender!B17</f>
        <v>44704</v>
      </c>
      <c r="C19" s="24">
        <f>periodekalender!C17</f>
        <v>44731</v>
      </c>
      <c r="D19" s="1"/>
      <c r="E19" s="1"/>
      <c r="F19" s="88" t="str">
        <f>'Berekening-nw (2)'!AA9</f>
        <v>juni 2022</v>
      </c>
      <c r="G19" s="127">
        <f>'Berekening-nw (2)'!X9</f>
        <v>0</v>
      </c>
      <c r="H19" s="126">
        <f>'Berekening-nw (2)'!Y9</f>
        <v>0</v>
      </c>
      <c r="I19" s="26"/>
    </row>
    <row r="20" spans="1:13" ht="15.75" thickBot="1" x14ac:dyDescent="0.3">
      <c r="A20" s="90">
        <f t="shared" si="0"/>
        <v>7</v>
      </c>
      <c r="B20" s="24">
        <f>periodekalender!B18</f>
        <v>44732</v>
      </c>
      <c r="C20" s="24">
        <f>periodekalender!C18</f>
        <v>44759</v>
      </c>
      <c r="D20" s="1"/>
      <c r="E20" s="1"/>
      <c r="F20" s="88" t="str">
        <f>'Berekening-nw (2)'!AA10</f>
        <v>juli 2022</v>
      </c>
      <c r="G20" s="127">
        <f>'Berekening-nw (2)'!X10</f>
        <v>0</v>
      </c>
      <c r="H20" s="126">
        <f>'Berekening-nw (2)'!Y10</f>
        <v>0</v>
      </c>
      <c r="I20" s="26"/>
    </row>
    <row r="21" spans="1:13" ht="15.75" thickBot="1" x14ac:dyDescent="0.3">
      <c r="A21" s="90">
        <f t="shared" si="0"/>
        <v>8</v>
      </c>
      <c r="B21" s="24">
        <f>periodekalender!B19</f>
        <v>44760</v>
      </c>
      <c r="C21" s="24">
        <f>periodekalender!C19</f>
        <v>44787</v>
      </c>
      <c r="D21" s="1"/>
      <c r="E21" s="1"/>
      <c r="F21" s="88" t="str">
        <f>'Berekening-nw (2)'!AA11</f>
        <v>augustus 2022</v>
      </c>
      <c r="G21" s="127">
        <f>'Berekening-nw (2)'!X11</f>
        <v>0</v>
      </c>
      <c r="H21" s="126">
        <f>'Berekening-nw (2)'!Y11</f>
        <v>0</v>
      </c>
      <c r="I21" s="26"/>
    </row>
    <row r="22" spans="1:13" ht="15.75" thickBot="1" x14ac:dyDescent="0.3">
      <c r="A22" s="90">
        <f t="shared" si="0"/>
        <v>9</v>
      </c>
      <c r="B22" s="24">
        <f>periodekalender!B20</f>
        <v>44788</v>
      </c>
      <c r="C22" s="24">
        <f>periodekalender!C20</f>
        <v>44815</v>
      </c>
      <c r="D22" s="1"/>
      <c r="E22" s="1"/>
      <c r="F22" s="88" t="str">
        <f>'Berekening-nw (2)'!AA12</f>
        <v>september 2022</v>
      </c>
      <c r="G22" s="127">
        <f>'Berekening-nw (2)'!X12</f>
        <v>0</v>
      </c>
      <c r="H22" s="126">
        <f>'Berekening-nw (2)'!Y12</f>
        <v>0</v>
      </c>
      <c r="I22" s="26"/>
      <c r="M22" s="26"/>
    </row>
    <row r="23" spans="1:13" ht="15.75" thickBot="1" x14ac:dyDescent="0.3">
      <c r="A23" s="90">
        <f t="shared" si="0"/>
        <v>10</v>
      </c>
      <c r="B23" s="24">
        <f>periodekalender!B21</f>
        <v>44816</v>
      </c>
      <c r="C23" s="24">
        <f>periodekalender!C21</f>
        <v>44843</v>
      </c>
      <c r="D23" s="1"/>
      <c r="E23" s="1"/>
      <c r="F23" s="88" t="str">
        <f>'Berekening-nw (2)'!AA13</f>
        <v>oktober 2022</v>
      </c>
      <c r="G23" s="127">
        <f>'Berekening-nw (2)'!X13</f>
        <v>0</v>
      </c>
      <c r="H23" s="126">
        <f>'Berekening-nw (2)'!Y13</f>
        <v>0</v>
      </c>
      <c r="I23" s="26"/>
    </row>
    <row r="24" spans="1:13" ht="15.75" thickBot="1" x14ac:dyDescent="0.3">
      <c r="A24" s="90">
        <f t="shared" si="0"/>
        <v>11</v>
      </c>
      <c r="B24" s="24">
        <f>periodekalender!B22</f>
        <v>44844</v>
      </c>
      <c r="C24" s="24">
        <f>periodekalender!C22</f>
        <v>44871</v>
      </c>
      <c r="D24" s="1"/>
      <c r="E24" s="1"/>
      <c r="F24" s="88" t="str">
        <f>'Berekening-nw (2)'!AA14</f>
        <v>november 2022</v>
      </c>
      <c r="G24" s="127">
        <f>'Berekening-nw (2)'!X14</f>
        <v>0</v>
      </c>
      <c r="H24" s="126">
        <f>'Berekening-nw (2)'!Y14</f>
        <v>0</v>
      </c>
      <c r="I24" s="26"/>
    </row>
    <row r="25" spans="1:13" ht="15.75" thickBot="1" x14ac:dyDescent="0.3">
      <c r="A25" s="90">
        <f t="shared" si="0"/>
        <v>12</v>
      </c>
      <c r="B25" s="24">
        <f>periodekalender!B23</f>
        <v>44872</v>
      </c>
      <c r="C25" s="24">
        <f>periodekalender!C23</f>
        <v>44899</v>
      </c>
      <c r="D25" s="1"/>
      <c r="E25" s="1"/>
      <c r="F25" s="88" t="str">
        <f>'Berekening-nw (2)'!AA15</f>
        <v>december 2022</v>
      </c>
      <c r="G25" s="127">
        <f>'Berekening-nw (2)'!X15</f>
        <v>0</v>
      </c>
      <c r="H25" s="126">
        <f>'Berekening-nw (2)'!Y15</f>
        <v>0</v>
      </c>
      <c r="I25" s="26"/>
    </row>
    <row r="26" spans="1:13" ht="15.75" thickBot="1" x14ac:dyDescent="0.3">
      <c r="A26" s="90">
        <f t="shared" si="0"/>
        <v>13</v>
      </c>
      <c r="B26" s="24">
        <f>periodekalender!B24</f>
        <v>44900</v>
      </c>
      <c r="C26" s="24">
        <f>periodekalender!C24</f>
        <v>44927</v>
      </c>
      <c r="D26" s="1"/>
      <c r="E26" s="1"/>
      <c r="F26" s="88" t="str">
        <f>'Berekening-nw (2)'!AA16</f>
        <v>januari 2023</v>
      </c>
      <c r="G26" s="129">
        <f>'Berekening-nw (2)'!X16</f>
        <v>0</v>
      </c>
      <c r="H26" s="126">
        <f>'Berekening-nw (2)'!Y16</f>
        <v>0</v>
      </c>
      <c r="I26" s="26"/>
    </row>
    <row r="27" spans="1:13" x14ac:dyDescent="0.25">
      <c r="A27" s="90">
        <f t="shared" si="0"/>
        <v>14</v>
      </c>
      <c r="B27" s="24">
        <f>periodekalender!B25</f>
        <v>44928</v>
      </c>
      <c r="C27" s="24">
        <f>periodekalender!C25</f>
        <v>44955</v>
      </c>
      <c r="D27" s="1"/>
      <c r="E27" s="1"/>
      <c r="F27" s="88"/>
      <c r="G27" s="130"/>
      <c r="H27" s="128"/>
      <c r="I27" s="26"/>
    </row>
    <row r="28" spans="1:13" ht="15.75" thickBot="1" x14ac:dyDescent="0.3">
      <c r="A28" s="90"/>
      <c r="B28" s="24" t="str">
        <f>IF(periodekalender!B26=0,"",periodekalender!B26)</f>
        <v/>
      </c>
      <c r="C28" s="24" t="str">
        <f>IF(periodekalender!C26=0,"",periodekalender!C26)</f>
        <v/>
      </c>
      <c r="D28" s="92"/>
      <c r="E28" s="93"/>
      <c r="F28" s="88"/>
      <c r="G28" s="131"/>
      <c r="H28" s="132"/>
      <c r="I28" s="26"/>
    </row>
    <row r="29" spans="1:13" ht="15.75" thickBot="1" x14ac:dyDescent="0.3">
      <c r="A29" s="96"/>
      <c r="B29" s="97"/>
      <c r="C29" s="97"/>
      <c r="D29" s="98">
        <f>SUM(D13:D28)</f>
        <v>0</v>
      </c>
      <c r="E29" s="98">
        <f>SUM(E13:E28)</f>
        <v>0</v>
      </c>
      <c r="F29" s="94"/>
      <c r="G29" s="99">
        <f>SUM(G13:G28)</f>
        <v>0</v>
      </c>
      <c r="H29" s="99">
        <f>SUM(H13:H28)</f>
        <v>0</v>
      </c>
      <c r="I29" s="26"/>
    </row>
    <row r="30" spans="1:13" ht="15.75" thickBot="1" x14ac:dyDescent="0.3"/>
    <row r="31" spans="1:13" ht="19.5" thickBot="1" x14ac:dyDescent="0.35">
      <c r="A31" s="100" t="s">
        <v>24</v>
      </c>
      <c r="B31" s="101"/>
      <c r="C31" s="101"/>
      <c r="D31" s="102"/>
      <c r="E31" s="103"/>
    </row>
    <row r="32" spans="1:13" x14ac:dyDescent="0.25">
      <c r="A32" s="104" t="str">
        <f>"Inkomsten "&amp;H5-1</f>
        <v>Inkomsten 2021</v>
      </c>
      <c r="E32" s="89">
        <f>G13</f>
        <v>0</v>
      </c>
    </row>
    <row r="33" spans="1:5" x14ac:dyDescent="0.25">
      <c r="A33" s="104" t="str">
        <f>"Inkomsten "&amp;H5</f>
        <v>Inkomsten 2022</v>
      </c>
      <c r="E33" s="91">
        <f>SUM(G14:G25)</f>
        <v>0</v>
      </c>
    </row>
    <row r="34" spans="1:5" x14ac:dyDescent="0.25">
      <c r="A34" s="104" t="str">
        <f>"Inkomsten "&amp;H5+1</f>
        <v>Inkomsten 2023</v>
      </c>
      <c r="E34" s="95">
        <f>G26</f>
        <v>0</v>
      </c>
    </row>
    <row r="35" spans="1:5" ht="15.75" thickBot="1" x14ac:dyDescent="0.3">
      <c r="A35" s="105" t="s">
        <v>23</v>
      </c>
      <c r="B35" s="106"/>
      <c r="C35" s="106"/>
      <c r="D35" s="107"/>
      <c r="E35" s="99">
        <f>SUM(E32:E34)</f>
        <v>0</v>
      </c>
    </row>
    <row r="36" spans="1:5" ht="15.75" thickBot="1" x14ac:dyDescent="0.3">
      <c r="B36" s="30"/>
      <c r="C36" s="30"/>
    </row>
    <row r="37" spans="1:5" ht="19.5" thickBot="1" x14ac:dyDescent="0.35">
      <c r="A37" s="100" t="s">
        <v>48</v>
      </c>
      <c r="B37" s="102"/>
      <c r="C37" s="103"/>
      <c r="D37" s="102"/>
      <c r="E37" s="108"/>
    </row>
    <row r="38" spans="1:5" x14ac:dyDescent="0.25">
      <c r="A38" s="104" t="str">
        <f>"Fiscaal loon "&amp;H5-1</f>
        <v>Fiscaal loon 2021</v>
      </c>
      <c r="E38" s="89">
        <f>H13</f>
        <v>0</v>
      </c>
    </row>
    <row r="39" spans="1:5" x14ac:dyDescent="0.25">
      <c r="A39" s="104" t="str">
        <f>"Fiscaal loon "&amp;H5</f>
        <v>Fiscaal loon 2022</v>
      </c>
      <c r="E39" s="91">
        <f>SUM(H14:H25)</f>
        <v>0</v>
      </c>
    </row>
    <row r="40" spans="1:5" x14ac:dyDescent="0.25">
      <c r="A40" s="104" t="str">
        <f>"Fiscaal loon "&amp;H5+1</f>
        <v>Fiscaal loon 2023</v>
      </c>
      <c r="E40" s="95">
        <f>H26</f>
        <v>0</v>
      </c>
    </row>
    <row r="41" spans="1:5" ht="15.75" thickBot="1" x14ac:dyDescent="0.3">
      <c r="A41" s="105" t="s">
        <v>23</v>
      </c>
      <c r="B41" s="107"/>
      <c r="C41" s="107"/>
      <c r="D41" s="107"/>
      <c r="E41" s="99">
        <f>SUM(E38:E40)</f>
        <v>0</v>
      </c>
    </row>
    <row r="44" spans="1:5" x14ac:dyDescent="0.25">
      <c r="A44" s="30" t="s">
        <v>67</v>
      </c>
    </row>
    <row r="45" spans="1:5" x14ac:dyDescent="0.25">
      <c r="A45" s="30"/>
    </row>
  </sheetData>
  <sheetProtection algorithmName="SHA-512" hashValue="OrMIQBnmZN1hNur2+1egbjZ/PIfnCxQ5nDQTb+QR5dvolpvrpZODoBJNpsqPqVD7fYxEcq0MU5t2BgmH0XcVCQ==" saltValue="g6wQqTYnnyjuFibD4P1NCw==" spinCount="100000" sheet="1" selectLockedCells="1"/>
  <mergeCells count="5">
    <mergeCell ref="C5:E5"/>
    <mergeCell ref="C6:F6"/>
    <mergeCell ref="C7:F7"/>
    <mergeCell ref="C9:F9"/>
    <mergeCell ref="B4:E4"/>
  </mergeCells>
  <conditionalFormatting sqref="A11:H11">
    <cfRule type="expression" dxfId="1" priority="2">
      <formula>$H$5=2020</formula>
    </cfRule>
  </conditionalFormatting>
  <conditionalFormatting sqref="H5">
    <cfRule type="expression" dxfId="0" priority="1">
      <formula>$H$5=2020</formula>
    </cfRule>
  </conditionalFormatting>
  <pageMargins left="0.39370078740157483" right="0.39370078740157483" top="0.74803149606299213" bottom="0.74803149606299213" header="0.31496062992125984" footer="0.31496062992125984"/>
  <pageSetup paperSize="9" scale="8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6</xdr:col>
                    <xdr:colOff>857250</xdr:colOff>
                    <xdr:row>2</xdr:row>
                    <xdr:rowOff>0</xdr:rowOff>
                  </from>
                  <to>
                    <xdr:col>7</xdr:col>
                    <xdr:colOff>923925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1E3E-11F5-4732-80AB-78BD5BA69950}">
  <sheetPr codeName="Blad3"/>
  <dimension ref="A2:M47"/>
  <sheetViews>
    <sheetView workbookViewId="0">
      <selection activeCell="H44" sqref="H44"/>
    </sheetView>
  </sheetViews>
  <sheetFormatPr defaultColWidth="8.85546875" defaultRowHeight="15" x14ac:dyDescent="0.25"/>
  <cols>
    <col min="1" max="1" width="10.5703125" style="40" bestFit="1" customWidth="1"/>
    <col min="2" max="3" width="10.42578125" style="40" bestFit="1" customWidth="1"/>
    <col min="4" max="4" width="15.28515625" style="40" customWidth="1"/>
    <col min="5" max="5" width="15.5703125" style="40" customWidth="1"/>
    <col min="6" max="6" width="15.28515625" style="40" bestFit="1" customWidth="1"/>
    <col min="7" max="7" width="13" style="40" customWidth="1"/>
    <col min="8" max="8" width="14" style="40" customWidth="1"/>
    <col min="9" max="9" width="12.7109375" style="40" customWidth="1"/>
    <col min="10" max="10" width="15.28515625" style="40" bestFit="1" customWidth="1"/>
    <col min="11" max="11" width="11.42578125" style="40" customWidth="1"/>
    <col min="12" max="16384" width="8.85546875" style="40"/>
  </cols>
  <sheetData>
    <row r="2" spans="1:9" ht="19.5" customHeight="1" x14ac:dyDescent="0.25"/>
    <row r="3" spans="1:9" ht="45" customHeight="1" x14ac:dyDescent="0.25"/>
    <row r="4" spans="1:9" ht="21" x14ac:dyDescent="0.35">
      <c r="A4" s="41" t="s">
        <v>22</v>
      </c>
      <c r="B4" s="41"/>
      <c r="C4" s="41"/>
      <c r="D4" s="39"/>
      <c r="E4" s="39"/>
      <c r="F4" s="39"/>
    </row>
    <row r="5" spans="1:9" ht="9.75" customHeight="1" x14ac:dyDescent="0.35">
      <c r="A5" s="42"/>
      <c r="B5" s="42"/>
      <c r="C5" s="42"/>
    </row>
    <row r="6" spans="1:9" ht="21" x14ac:dyDescent="0.35">
      <c r="A6" s="9" t="s">
        <v>49</v>
      </c>
      <c r="B6" s="10"/>
      <c r="C6" s="134" t="s">
        <v>65</v>
      </c>
      <c r="D6" s="135"/>
      <c r="E6" s="141"/>
      <c r="G6" s="9" t="s">
        <v>16</v>
      </c>
      <c r="H6" s="9">
        <v>2020</v>
      </c>
    </row>
    <row r="7" spans="1:9" ht="7.5" customHeight="1" x14ac:dyDescent="0.35">
      <c r="A7" s="41"/>
      <c r="B7" s="41"/>
      <c r="C7" s="42"/>
      <c r="G7" s="43"/>
      <c r="H7" s="43"/>
    </row>
    <row r="8" spans="1:9" ht="18" customHeight="1" x14ac:dyDescent="0.35">
      <c r="A8" s="41"/>
      <c r="B8" s="41"/>
      <c r="C8" s="42"/>
      <c r="G8" s="43"/>
      <c r="H8" s="43"/>
    </row>
    <row r="9" spans="1:9" ht="21" x14ac:dyDescent="0.35">
      <c r="A9" s="9" t="s">
        <v>21</v>
      </c>
      <c r="B9" s="9"/>
      <c r="C9" s="136"/>
      <c r="D9" s="137"/>
      <c r="E9" s="137"/>
      <c r="F9" s="138"/>
      <c r="H9" s="43"/>
    </row>
    <row r="10" spans="1:9" ht="21" x14ac:dyDescent="0.35">
      <c r="A10" s="9" t="s">
        <v>66</v>
      </c>
      <c r="B10" s="9"/>
      <c r="C10" s="136"/>
      <c r="D10" s="137"/>
      <c r="E10" s="137"/>
      <c r="F10" s="138"/>
      <c r="H10" s="43"/>
    </row>
    <row r="11" spans="1:9" ht="9.75" customHeight="1" x14ac:dyDescent="0.25">
      <c r="A11" s="39"/>
      <c r="B11" s="39"/>
    </row>
    <row r="12" spans="1:9" ht="21" x14ac:dyDescent="0.35">
      <c r="A12" s="9" t="s">
        <v>0</v>
      </c>
      <c r="B12" s="9"/>
      <c r="C12" s="136"/>
      <c r="D12" s="137"/>
      <c r="E12" s="137"/>
      <c r="F12" s="138"/>
    </row>
    <row r="13" spans="1:9" ht="21" x14ac:dyDescent="0.35">
      <c r="A13" s="42"/>
      <c r="B13" s="42"/>
    </row>
    <row r="14" spans="1:9" ht="21.75" thickBot="1" x14ac:dyDescent="0.4">
      <c r="A14" s="42" t="s">
        <v>25</v>
      </c>
      <c r="B14" s="42"/>
      <c r="C14" s="42"/>
      <c r="H14" s="42"/>
    </row>
    <row r="15" spans="1:9" ht="30.75" customHeight="1" thickBot="1" x14ac:dyDescent="0.3">
      <c r="A15" s="44" t="s">
        <v>1</v>
      </c>
      <c r="B15" s="45" t="s">
        <v>17</v>
      </c>
      <c r="C15" s="45" t="s">
        <v>18</v>
      </c>
      <c r="D15" s="46" t="s">
        <v>2</v>
      </c>
      <c r="E15" s="46" t="s">
        <v>28</v>
      </c>
      <c r="F15" s="47" t="s">
        <v>29</v>
      </c>
      <c r="G15" s="48" t="s">
        <v>15</v>
      </c>
      <c r="H15" s="48" t="s">
        <v>27</v>
      </c>
      <c r="I15" s="49"/>
    </row>
    <row r="16" spans="1:9" ht="13.5" customHeight="1" thickBot="1" x14ac:dyDescent="0.3">
      <c r="A16" s="50">
        <v>1</v>
      </c>
      <c r="B16" s="51">
        <v>43829</v>
      </c>
      <c r="C16" s="51">
        <v>43856</v>
      </c>
      <c r="D16" s="1">
        <v>500</v>
      </c>
      <c r="E16" s="2">
        <v>500</v>
      </c>
      <c r="F16" s="52" t="s">
        <v>68</v>
      </c>
      <c r="G16" s="53">
        <f>(2/28*D16)</f>
        <v>35.714285714285715</v>
      </c>
      <c r="H16" s="53">
        <f>(2/28*E16)</f>
        <v>35.714285714285715</v>
      </c>
      <c r="I16" s="49"/>
    </row>
    <row r="17" spans="1:13" ht="15.75" thickBot="1" x14ac:dyDescent="0.3">
      <c r="A17" s="50">
        <v>2</v>
      </c>
      <c r="B17" s="51">
        <v>43857</v>
      </c>
      <c r="C17" s="51">
        <v>43884</v>
      </c>
      <c r="D17" s="1">
        <v>500</v>
      </c>
      <c r="E17" s="2">
        <v>50</v>
      </c>
      <c r="F17" s="52" t="s">
        <v>69</v>
      </c>
      <c r="G17" s="53">
        <f>(26/28*D16)+(5/28*D17)</f>
        <v>553.57142857142856</v>
      </c>
      <c r="H17" s="53">
        <f>(26/28*E16)+(5/28*E17)</f>
        <v>473.21428571428572</v>
      </c>
    </row>
    <row r="18" spans="1:13" ht="15.75" thickBot="1" x14ac:dyDescent="0.3">
      <c r="A18" s="50">
        <v>3</v>
      </c>
      <c r="B18" s="51">
        <v>43885</v>
      </c>
      <c r="C18" s="51">
        <v>43912</v>
      </c>
      <c r="D18" s="1">
        <v>500</v>
      </c>
      <c r="E18" s="3">
        <v>50</v>
      </c>
      <c r="F18" s="52" t="s">
        <v>70</v>
      </c>
      <c r="G18" s="53">
        <f>(23/28*D17)+(6/28*D18)</f>
        <v>517.85714285714289</v>
      </c>
      <c r="H18" s="53">
        <f>(23/28*E17)+(6/28*E18)</f>
        <v>51.785714285714285</v>
      </c>
      <c r="I18" s="54"/>
    </row>
    <row r="19" spans="1:13" ht="15.75" thickBot="1" x14ac:dyDescent="0.3">
      <c r="A19" s="50">
        <v>4</v>
      </c>
      <c r="B19" s="51">
        <v>43913</v>
      </c>
      <c r="C19" s="51">
        <v>43940</v>
      </c>
      <c r="D19" s="1">
        <v>500</v>
      </c>
      <c r="E19" s="3">
        <v>50</v>
      </c>
      <c r="F19" s="55">
        <v>43891</v>
      </c>
      <c r="G19" s="53">
        <f>(22/28*D18)+(9/28*D19)</f>
        <v>553.57142857142856</v>
      </c>
      <c r="H19" s="53">
        <f>(22/28*E18)+(9/28*E19)</f>
        <v>55.357142857142861</v>
      </c>
      <c r="I19" s="54"/>
    </row>
    <row r="20" spans="1:13" ht="15.75" thickBot="1" x14ac:dyDescent="0.3">
      <c r="A20" s="50">
        <v>5</v>
      </c>
      <c r="B20" s="51">
        <v>43941</v>
      </c>
      <c r="C20" s="51">
        <v>43968</v>
      </c>
      <c r="D20" s="1">
        <v>500</v>
      </c>
      <c r="E20" s="3">
        <v>50</v>
      </c>
      <c r="F20" s="55" t="s">
        <v>71</v>
      </c>
      <c r="G20" s="53">
        <f>(19/28*D19)+(11/28*D20)</f>
        <v>535.71428571428567</v>
      </c>
      <c r="H20" s="53">
        <f>(19/28*E19)+(11/28*E20)</f>
        <v>53.571428571428569</v>
      </c>
      <c r="I20" s="54"/>
    </row>
    <row r="21" spans="1:13" ht="15.75" thickBot="1" x14ac:dyDescent="0.3">
      <c r="A21" s="50">
        <v>6</v>
      </c>
      <c r="B21" s="51">
        <v>43969</v>
      </c>
      <c r="C21" s="51">
        <v>43996</v>
      </c>
      <c r="D21" s="1">
        <v>500</v>
      </c>
      <c r="E21" s="3">
        <v>50</v>
      </c>
      <c r="F21" s="55" t="s">
        <v>72</v>
      </c>
      <c r="G21" s="53">
        <f>(17/28*D20)+(14/28*D21)</f>
        <v>553.57142857142856</v>
      </c>
      <c r="H21" s="53">
        <f>(17/28*E20)+(14/28*E21)</f>
        <v>55.357142857142854</v>
      </c>
      <c r="I21" s="54"/>
    </row>
    <row r="22" spans="1:13" ht="15.75" thickBot="1" x14ac:dyDescent="0.3">
      <c r="A22" s="50">
        <v>7</v>
      </c>
      <c r="B22" s="51">
        <v>43997</v>
      </c>
      <c r="C22" s="51">
        <v>44024</v>
      </c>
      <c r="D22" s="1">
        <v>500</v>
      </c>
      <c r="E22" s="3">
        <v>50</v>
      </c>
      <c r="F22" s="55" t="s">
        <v>73</v>
      </c>
      <c r="G22" s="53">
        <f>(14/28*D21)+(16/28*D22)</f>
        <v>535.71428571428578</v>
      </c>
      <c r="H22" s="53">
        <f>(14/28*E21)+(16/28*E22)</f>
        <v>53.571428571428569</v>
      </c>
      <c r="I22" s="54"/>
    </row>
    <row r="23" spans="1:13" ht="15.75" thickBot="1" x14ac:dyDescent="0.3">
      <c r="A23" s="50">
        <v>8</v>
      </c>
      <c r="B23" s="51">
        <v>44025</v>
      </c>
      <c r="C23" s="51">
        <v>44052</v>
      </c>
      <c r="D23" s="1">
        <v>500</v>
      </c>
      <c r="E23" s="3">
        <v>50</v>
      </c>
      <c r="F23" s="55" t="s">
        <v>74</v>
      </c>
      <c r="G23" s="53">
        <f>(12/28*D22)+(19/28*D23)</f>
        <v>553.57142857142856</v>
      </c>
      <c r="H23" s="53">
        <f>(12/28*E22)+(19/28*E23)</f>
        <v>55.357142857142861</v>
      </c>
      <c r="I23" s="54"/>
    </row>
    <row r="24" spans="1:13" ht="15.75" thickBot="1" x14ac:dyDescent="0.3">
      <c r="A24" s="50">
        <v>9</v>
      </c>
      <c r="B24" s="51">
        <v>44053</v>
      </c>
      <c r="C24" s="51">
        <v>44080</v>
      </c>
      <c r="D24" s="1">
        <v>500</v>
      </c>
      <c r="E24" s="3">
        <v>50</v>
      </c>
      <c r="F24" s="55" t="s">
        <v>75</v>
      </c>
      <c r="G24" s="53">
        <f>(9/28*D23)+(22/28*D24)</f>
        <v>553.57142857142856</v>
      </c>
      <c r="H24" s="53">
        <f>(9/28*E23)+(22/28*E24)</f>
        <v>55.357142857142861</v>
      </c>
      <c r="I24" s="54"/>
      <c r="M24" s="54"/>
    </row>
    <row r="25" spans="1:13" ht="15.75" thickBot="1" x14ac:dyDescent="0.3">
      <c r="A25" s="50">
        <v>10</v>
      </c>
      <c r="B25" s="51">
        <v>44081</v>
      </c>
      <c r="C25" s="51">
        <v>44108</v>
      </c>
      <c r="D25" s="1">
        <v>500</v>
      </c>
      <c r="E25" s="3">
        <v>50</v>
      </c>
      <c r="F25" s="55" t="s">
        <v>76</v>
      </c>
      <c r="G25" s="53">
        <f>(6/28*D24)+(24/28*D25)</f>
        <v>535.71428571428567</v>
      </c>
      <c r="H25" s="53">
        <f>(6/28*E24)+(24/28*E25)</f>
        <v>53.571428571428569</v>
      </c>
      <c r="I25" s="54"/>
    </row>
    <row r="26" spans="1:13" ht="15.75" thickBot="1" x14ac:dyDescent="0.3">
      <c r="A26" s="50">
        <v>11</v>
      </c>
      <c r="B26" s="51">
        <v>44109</v>
      </c>
      <c r="C26" s="51">
        <v>44136</v>
      </c>
      <c r="D26" s="1">
        <v>500</v>
      </c>
      <c r="E26" s="3">
        <v>50</v>
      </c>
      <c r="F26" s="55" t="s">
        <v>77</v>
      </c>
      <c r="G26" s="53">
        <f>(4/28*D25)+(27/28*D26)</f>
        <v>553.57142857142856</v>
      </c>
      <c r="H26" s="53">
        <f>(4/28*E25)+(27/28*E26)</f>
        <v>55.357142857142861</v>
      </c>
      <c r="I26" s="54"/>
    </row>
    <row r="27" spans="1:13" ht="15.75" thickBot="1" x14ac:dyDescent="0.3">
      <c r="A27" s="50">
        <v>12</v>
      </c>
      <c r="B27" s="51">
        <v>44137</v>
      </c>
      <c r="C27" s="51">
        <v>44164</v>
      </c>
      <c r="D27" s="1">
        <v>500</v>
      </c>
      <c r="E27" s="3">
        <v>50</v>
      </c>
      <c r="F27" s="55" t="s">
        <v>78</v>
      </c>
      <c r="G27" s="53">
        <f>(1/28*D26)+D27+(1/35*D28)</f>
        <v>532.14285714285722</v>
      </c>
      <c r="H27" s="53">
        <f>(1/28*E26)+E27+(1/35*E28)</f>
        <v>53.214285714285715</v>
      </c>
      <c r="I27" s="54"/>
    </row>
    <row r="28" spans="1:13" x14ac:dyDescent="0.25">
      <c r="A28" s="50">
        <v>13</v>
      </c>
      <c r="B28" s="51">
        <v>44165</v>
      </c>
      <c r="C28" s="51">
        <f>C27+35</f>
        <v>44199</v>
      </c>
      <c r="D28" s="1">
        <v>500</v>
      </c>
      <c r="E28" s="3">
        <v>50</v>
      </c>
      <c r="F28" s="55" t="s">
        <v>79</v>
      </c>
      <c r="G28" s="53">
        <f>(31/35*D28)</f>
        <v>442.85714285714283</v>
      </c>
      <c r="H28" s="53">
        <f>(31/35*E28)</f>
        <v>44.285714285714285</v>
      </c>
      <c r="I28" s="54"/>
    </row>
    <row r="29" spans="1:13" x14ac:dyDescent="0.25">
      <c r="A29" s="50">
        <v>14</v>
      </c>
      <c r="B29" s="51"/>
      <c r="C29" s="51"/>
      <c r="D29" s="3"/>
      <c r="E29" s="3"/>
      <c r="F29" s="55">
        <v>44197</v>
      </c>
      <c r="G29" s="53">
        <f>(3/35*D28)</f>
        <v>42.857142857142854</v>
      </c>
      <c r="H29" s="53">
        <f>(3/35*E28)</f>
        <v>4.2857142857142856</v>
      </c>
      <c r="I29" s="54"/>
    </row>
    <row r="30" spans="1:13" ht="15.75" thickBot="1" x14ac:dyDescent="0.3">
      <c r="A30" s="50"/>
      <c r="B30" s="51" t="s">
        <v>80</v>
      </c>
      <c r="C30" s="51" t="s">
        <v>80</v>
      </c>
      <c r="D30" s="56"/>
      <c r="E30" s="57"/>
      <c r="F30" s="58"/>
      <c r="G30" s="59"/>
      <c r="H30" s="60"/>
      <c r="I30" s="54"/>
    </row>
    <row r="31" spans="1:13" ht="15.75" thickBot="1" x14ac:dyDescent="0.3">
      <c r="A31" s="61"/>
      <c r="B31" s="62"/>
      <c r="C31" s="62"/>
      <c r="D31" s="63">
        <f>SUM(D16:D30)</f>
        <v>6500</v>
      </c>
      <c r="E31" s="63">
        <f t="shared" ref="E31:H31" si="0">SUM(E16:E30)</f>
        <v>1100</v>
      </c>
      <c r="F31" s="63"/>
      <c r="G31" s="63">
        <f t="shared" si="0"/>
        <v>6500</v>
      </c>
      <c r="H31" s="63">
        <f t="shared" si="0"/>
        <v>1100</v>
      </c>
      <c r="I31" s="54"/>
    </row>
    <row r="32" spans="1:13" ht="15.75" thickBot="1" x14ac:dyDescent="0.3"/>
    <row r="33" spans="1:5" ht="19.5" thickBot="1" x14ac:dyDescent="0.35">
      <c r="A33" s="8" t="s">
        <v>24</v>
      </c>
      <c r="B33" s="4"/>
      <c r="C33" s="4"/>
      <c r="D33" s="5"/>
      <c r="E33" s="6"/>
    </row>
    <row r="34" spans="1:5" x14ac:dyDescent="0.25">
      <c r="A34" s="64" t="str">
        <f>"Inkomsten "&amp;H6-1</f>
        <v>Inkomsten 2019</v>
      </c>
      <c r="E34" s="65">
        <f>G16</f>
        <v>35.714285714285715</v>
      </c>
    </row>
    <row r="35" spans="1:5" x14ac:dyDescent="0.25">
      <c r="A35" s="64" t="str">
        <f>"Inkomsten "&amp;H6</f>
        <v>Inkomsten 2020</v>
      </c>
      <c r="E35" s="53">
        <f>SUM(G17:G28)</f>
        <v>6421.4285714285706</v>
      </c>
    </row>
    <row r="36" spans="1:5" x14ac:dyDescent="0.25">
      <c r="A36" s="64" t="str">
        <f>"Inkomsten "&amp;H6+1</f>
        <v>Inkomsten 2021</v>
      </c>
      <c r="E36" s="60">
        <f>G29</f>
        <v>42.857142857142854</v>
      </c>
    </row>
    <row r="37" spans="1:5" ht="15.75" thickBot="1" x14ac:dyDescent="0.3">
      <c r="A37" s="66" t="s">
        <v>23</v>
      </c>
      <c r="B37" s="67"/>
      <c r="C37" s="67"/>
      <c r="D37" s="68"/>
      <c r="E37" s="69">
        <f>SUM(E34:E36)</f>
        <v>6499.9999999999991</v>
      </c>
    </row>
    <row r="38" spans="1:5" ht="15.75" thickBot="1" x14ac:dyDescent="0.3">
      <c r="B38" s="70"/>
      <c r="C38" s="70"/>
    </row>
    <row r="39" spans="1:5" ht="19.5" thickBot="1" x14ac:dyDescent="0.35">
      <c r="A39" s="8" t="s">
        <v>48</v>
      </c>
      <c r="B39" s="5"/>
      <c r="C39" s="6"/>
      <c r="D39" s="5"/>
      <c r="E39" s="7"/>
    </row>
    <row r="40" spans="1:5" x14ac:dyDescent="0.25">
      <c r="A40" s="64" t="str">
        <f>"Fiscaal loon "&amp;H6-1</f>
        <v>Fiscaal loon 2019</v>
      </c>
      <c r="E40" s="65">
        <f>H16</f>
        <v>35.714285714285715</v>
      </c>
    </row>
    <row r="41" spans="1:5" x14ac:dyDescent="0.25">
      <c r="A41" s="64" t="str">
        <f>"Fiscaal loon "&amp;H6</f>
        <v>Fiscaal loon 2020</v>
      </c>
      <c r="E41" s="53">
        <f>SUM(H17:H28)</f>
        <v>1060</v>
      </c>
    </row>
    <row r="42" spans="1:5" x14ac:dyDescent="0.25">
      <c r="A42" s="64" t="str">
        <f>"Fiscaal loon "&amp;H6+1</f>
        <v>Fiscaal loon 2021</v>
      </c>
      <c r="E42" s="60">
        <f>H29</f>
        <v>4.2857142857142856</v>
      </c>
    </row>
    <row r="43" spans="1:5" ht="15.75" thickBot="1" x14ac:dyDescent="0.3">
      <c r="A43" s="66" t="s">
        <v>23</v>
      </c>
      <c r="B43" s="68"/>
      <c r="C43" s="68"/>
      <c r="D43" s="68"/>
      <c r="E43" s="69">
        <f>SUM(E40:E42)</f>
        <v>1100</v>
      </c>
    </row>
    <row r="46" spans="1:5" x14ac:dyDescent="0.25">
      <c r="A46" s="70" t="s">
        <v>67</v>
      </c>
    </row>
    <row r="47" spans="1:5" x14ac:dyDescent="0.25">
      <c r="A47" s="70"/>
    </row>
  </sheetData>
  <sheetProtection algorithmName="SHA-512" hashValue="2/JPvzI9Qx7VbSviF3748gSvlA7C3mymNocUBKM/qtJu15Ba5OqeJ9AJlWYvyld6z9XB5qy9YOVosqXKADWRdA==" saltValue="zxvFaafEJ2AGDXHHXBSP8A==" spinCount="100000" sheet="1" objects="1" scenarios="1"/>
  <mergeCells count="4">
    <mergeCell ref="C6:E6"/>
    <mergeCell ref="C9:F9"/>
    <mergeCell ref="C10:F10"/>
    <mergeCell ref="C12:F12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3:H30"/>
  <sheetViews>
    <sheetView showGridLines="0" workbookViewId="0">
      <selection activeCell="M25" sqref="M25"/>
    </sheetView>
  </sheetViews>
  <sheetFormatPr defaultColWidth="9.140625" defaultRowHeight="15" x14ac:dyDescent="0.25"/>
  <cols>
    <col min="1" max="1" width="9.140625" style="15"/>
    <col min="2" max="3" width="10.42578125" style="15" bestFit="1" customWidth="1"/>
    <col min="4" max="4" width="9.140625" style="15"/>
    <col min="5" max="5" width="10.5703125" style="15" customWidth="1"/>
    <col min="6" max="6" width="9.140625" style="15" hidden="1" customWidth="1"/>
    <col min="7" max="7" width="10.42578125" style="15" hidden="1" customWidth="1"/>
    <col min="8" max="8" width="10.7109375" style="15" hidden="1" customWidth="1"/>
    <col min="9" max="10" width="0" style="15" hidden="1" customWidth="1"/>
    <col min="11" max="16384" width="9.140625" style="15"/>
  </cols>
  <sheetData>
    <row r="3" spans="1:8" ht="47.25" customHeight="1" thickBot="1" x14ac:dyDescent="0.3"/>
    <row r="4" spans="1:8" ht="15.75" thickBot="1" x14ac:dyDescent="0.3">
      <c r="A4" s="16" t="s">
        <v>16</v>
      </c>
      <c r="B4" s="112">
        <f>VLOOKUP(Inkomsten!I3,F10:H19,2,FALSE)</f>
        <v>2022</v>
      </c>
      <c r="C4" s="15" t="s">
        <v>85</v>
      </c>
    </row>
    <row r="6" spans="1:8" x14ac:dyDescent="0.25">
      <c r="A6" s="16" t="str">
        <f>"Startdatum eerste 4 wekelijkse periode in "&amp;B4</f>
        <v>Startdatum eerste 4 wekelijkse periode in 2022</v>
      </c>
    </row>
    <row r="7" spans="1:8" ht="15.75" thickBot="1" x14ac:dyDescent="0.3"/>
    <row r="8" spans="1:8" ht="15.75" thickBot="1" x14ac:dyDescent="0.3">
      <c r="B8" s="113">
        <f>VLOOKUP(Inkomsten!I3,F10:H19,3)</f>
        <v>44564</v>
      </c>
    </row>
    <row r="9" spans="1:8" ht="15.75" thickBot="1" x14ac:dyDescent="0.3"/>
    <row r="10" spans="1:8" ht="16.5" thickTop="1" thickBot="1" x14ac:dyDescent="0.3">
      <c r="A10" s="17" t="s">
        <v>19</v>
      </c>
      <c r="B10" s="18" t="s">
        <v>17</v>
      </c>
      <c r="C10" s="19" t="s">
        <v>18</v>
      </c>
      <c r="F10">
        <v>1</v>
      </c>
      <c r="G10">
        <v>2015</v>
      </c>
      <c r="H10" s="38">
        <v>42009</v>
      </c>
    </row>
    <row r="11" spans="1:8" ht="15.75" thickTop="1" x14ac:dyDescent="0.25">
      <c r="A11" s="20" t="str">
        <f>"13-"&amp;B4-1</f>
        <v>13-2021</v>
      </c>
      <c r="B11" s="21">
        <f>B12-28</f>
        <v>44536</v>
      </c>
      <c r="C11" s="21">
        <f>B11+27</f>
        <v>44563</v>
      </c>
      <c r="F11">
        <v>2</v>
      </c>
      <c r="G11">
        <v>2016</v>
      </c>
      <c r="H11" s="38">
        <v>42373</v>
      </c>
    </row>
    <row r="12" spans="1:8" x14ac:dyDescent="0.25">
      <c r="A12" s="22">
        <v>1</v>
      </c>
      <c r="B12" s="23">
        <f>B8</f>
        <v>44564</v>
      </c>
      <c r="C12" s="24">
        <f>B12+27</f>
        <v>44591</v>
      </c>
      <c r="F12">
        <v>3</v>
      </c>
      <c r="G12">
        <v>2017</v>
      </c>
      <c r="H12" s="38">
        <v>42737</v>
      </c>
    </row>
    <row r="13" spans="1:8" x14ac:dyDescent="0.25">
      <c r="A13" s="25">
        <f>A12+1</f>
        <v>2</v>
      </c>
      <c r="B13" s="23">
        <f>C12+1</f>
        <v>44592</v>
      </c>
      <c r="C13" s="23">
        <f>C12+28</f>
        <v>44619</v>
      </c>
      <c r="E13" s="26"/>
      <c r="F13">
        <v>4</v>
      </c>
      <c r="G13">
        <v>2018</v>
      </c>
      <c r="H13" s="38">
        <v>43101</v>
      </c>
    </row>
    <row r="14" spans="1:8" x14ac:dyDescent="0.25">
      <c r="A14" s="25">
        <f t="shared" ref="A14:A25" si="0">A13+1</f>
        <v>3</v>
      </c>
      <c r="B14" s="23">
        <f>C13+1</f>
        <v>44620</v>
      </c>
      <c r="C14" s="23">
        <f>C13+28</f>
        <v>44647</v>
      </c>
      <c r="E14" s="26"/>
      <c r="F14">
        <v>5</v>
      </c>
      <c r="G14">
        <v>2019</v>
      </c>
      <c r="H14" s="38">
        <v>43465</v>
      </c>
    </row>
    <row r="15" spans="1:8" x14ac:dyDescent="0.25">
      <c r="A15" s="25">
        <f t="shared" si="0"/>
        <v>4</v>
      </c>
      <c r="B15" s="23">
        <f t="shared" ref="B15:B25" si="1">C14+1</f>
        <v>44648</v>
      </c>
      <c r="C15" s="23">
        <f t="shared" ref="C15:C25" si="2">C14+28</f>
        <v>44675</v>
      </c>
      <c r="E15" s="26"/>
      <c r="F15">
        <v>6</v>
      </c>
      <c r="G15">
        <v>2020</v>
      </c>
      <c r="H15" s="38" t="s">
        <v>82</v>
      </c>
    </row>
    <row r="16" spans="1:8" x14ac:dyDescent="0.25">
      <c r="A16" s="25">
        <f t="shared" si="0"/>
        <v>5</v>
      </c>
      <c r="B16" s="23">
        <f t="shared" si="1"/>
        <v>44676</v>
      </c>
      <c r="C16" s="23">
        <f t="shared" si="2"/>
        <v>44703</v>
      </c>
      <c r="E16" s="26"/>
      <c r="F16">
        <v>7</v>
      </c>
      <c r="G16">
        <v>2021</v>
      </c>
      <c r="H16" s="38">
        <v>44200</v>
      </c>
    </row>
    <row r="17" spans="1:8" x14ac:dyDescent="0.25">
      <c r="A17" s="25">
        <f t="shared" si="0"/>
        <v>6</v>
      </c>
      <c r="B17" s="23">
        <f t="shared" si="1"/>
        <v>44704</v>
      </c>
      <c r="C17" s="23">
        <f t="shared" si="2"/>
        <v>44731</v>
      </c>
      <c r="E17" s="26"/>
      <c r="F17">
        <v>8</v>
      </c>
      <c r="G17">
        <v>2022</v>
      </c>
      <c r="H17" s="38">
        <v>44564</v>
      </c>
    </row>
    <row r="18" spans="1:8" x14ac:dyDescent="0.25">
      <c r="A18" s="25">
        <f t="shared" si="0"/>
        <v>7</v>
      </c>
      <c r="B18" s="23">
        <f t="shared" si="1"/>
        <v>44732</v>
      </c>
      <c r="C18" s="23">
        <f t="shared" si="2"/>
        <v>44759</v>
      </c>
      <c r="E18" s="26"/>
      <c r="F18">
        <v>9</v>
      </c>
      <c r="G18">
        <v>2023</v>
      </c>
      <c r="H18" s="38">
        <v>44928</v>
      </c>
    </row>
    <row r="19" spans="1:8" x14ac:dyDescent="0.25">
      <c r="A19" s="25">
        <f t="shared" si="0"/>
        <v>8</v>
      </c>
      <c r="B19" s="23">
        <f t="shared" si="1"/>
        <v>44760</v>
      </c>
      <c r="C19" s="23">
        <f t="shared" si="2"/>
        <v>44787</v>
      </c>
      <c r="E19" s="26"/>
      <c r="F19">
        <v>10</v>
      </c>
      <c r="G19">
        <v>2024</v>
      </c>
      <c r="H19" s="38">
        <v>45292</v>
      </c>
    </row>
    <row r="20" spans="1:8" x14ac:dyDescent="0.25">
      <c r="A20" s="25">
        <f t="shared" si="0"/>
        <v>9</v>
      </c>
      <c r="B20" s="23">
        <f t="shared" si="1"/>
        <v>44788</v>
      </c>
      <c r="C20" s="23">
        <f t="shared" si="2"/>
        <v>44815</v>
      </c>
      <c r="E20" s="26"/>
      <c r="G20" s="27"/>
    </row>
    <row r="21" spans="1:8" x14ac:dyDescent="0.25">
      <c r="A21" s="25">
        <f t="shared" si="0"/>
        <v>10</v>
      </c>
      <c r="B21" s="23">
        <f t="shared" si="1"/>
        <v>44816</v>
      </c>
      <c r="C21" s="23">
        <f t="shared" si="2"/>
        <v>44843</v>
      </c>
      <c r="E21" s="26"/>
      <c r="G21" s="27"/>
    </row>
    <row r="22" spans="1:8" x14ac:dyDescent="0.25">
      <c r="A22" s="25">
        <f t="shared" si="0"/>
        <v>11</v>
      </c>
      <c r="B22" s="23">
        <f t="shared" si="1"/>
        <v>44844</v>
      </c>
      <c r="C22" s="23">
        <f t="shared" si="2"/>
        <v>44871</v>
      </c>
      <c r="E22" s="26"/>
      <c r="G22" s="27"/>
    </row>
    <row r="23" spans="1:8" x14ac:dyDescent="0.25">
      <c r="A23" s="25">
        <f t="shared" si="0"/>
        <v>12</v>
      </c>
      <c r="B23" s="23">
        <f t="shared" si="1"/>
        <v>44872</v>
      </c>
      <c r="C23" s="23">
        <f t="shared" si="2"/>
        <v>44899</v>
      </c>
      <c r="E23" s="26"/>
      <c r="G23" s="27"/>
    </row>
    <row r="24" spans="1:8" x14ac:dyDescent="0.25">
      <c r="A24" s="25">
        <f t="shared" si="0"/>
        <v>13</v>
      </c>
      <c r="B24" s="23">
        <f t="shared" si="1"/>
        <v>44900</v>
      </c>
      <c r="C24" s="23">
        <f t="shared" si="2"/>
        <v>44927</v>
      </c>
      <c r="E24" s="26"/>
      <c r="G24" s="27"/>
    </row>
    <row r="25" spans="1:8" x14ac:dyDescent="0.25">
      <c r="A25" s="25">
        <f t="shared" si="0"/>
        <v>14</v>
      </c>
      <c r="B25" s="23">
        <f t="shared" si="1"/>
        <v>44928</v>
      </c>
      <c r="C25" s="23">
        <f t="shared" si="2"/>
        <v>44955</v>
      </c>
      <c r="E25" s="26"/>
      <c r="G25" s="27"/>
    </row>
    <row r="26" spans="1:8" ht="15.75" thickBot="1" x14ac:dyDescent="0.3">
      <c r="A26" s="28"/>
      <c r="B26" s="29"/>
      <c r="C26" s="29"/>
      <c r="G26" s="27"/>
    </row>
    <row r="27" spans="1:8" ht="15.75" thickTop="1" x14ac:dyDescent="0.25">
      <c r="G27" s="27"/>
    </row>
    <row r="28" spans="1:8" x14ac:dyDescent="0.25">
      <c r="G28" s="27"/>
    </row>
    <row r="29" spans="1:8" x14ac:dyDescent="0.25">
      <c r="A29" s="30" t="str">
        <f>Inkomsten!A44</f>
        <v>© Wyzer</v>
      </c>
      <c r="G29" s="27"/>
    </row>
    <row r="30" spans="1:8" x14ac:dyDescent="0.25">
      <c r="A30" s="30"/>
    </row>
  </sheetData>
  <sheetProtection algorithmName="SHA-512" hashValue="Hai7x9VJF8PqMeTdzhfisJ5N646YWGP1b/AWYzBG/c4TGprD2wzLDHp74KbonFparsw7SpaUUVpCQiq5Vf0s/g==" saltValue="T1FzVWqbBYdoCeX0QeUFTQ==" spinCount="100000" sheet="1" objects="1" scenarios="1"/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558C-9877-47A4-895A-D599B64E1E9F}">
  <sheetPr codeName="Blad4"/>
  <dimension ref="A1:AN66"/>
  <sheetViews>
    <sheetView topLeftCell="K7" workbookViewId="0">
      <selection activeCell="N21" sqref="N21"/>
    </sheetView>
  </sheetViews>
  <sheetFormatPr defaultColWidth="9.140625" defaultRowHeight="15" x14ac:dyDescent="0.25"/>
  <cols>
    <col min="1" max="2" width="10.5703125" style="31" bestFit="1" customWidth="1"/>
    <col min="3" max="5" width="9.28515625" style="31" bestFit="1" customWidth="1"/>
    <col min="6" max="6" width="10.5703125" style="31" bestFit="1" customWidth="1"/>
    <col min="7" max="7" width="10.85546875" style="31" customWidth="1"/>
    <col min="8" max="8" width="10.5703125" style="31" bestFit="1" customWidth="1"/>
    <col min="9" max="9" width="9.28515625" style="31" bestFit="1" customWidth="1"/>
    <col min="10" max="10" width="13" style="31" customWidth="1"/>
    <col min="11" max="11" width="10.5703125" style="31" bestFit="1" customWidth="1"/>
    <col min="12" max="12" width="10.42578125" style="31" bestFit="1" customWidth="1"/>
    <col min="13" max="13" width="10.7109375" style="31" bestFit="1" customWidth="1"/>
    <col min="14" max="14" width="9.28515625" style="31" bestFit="1" customWidth="1"/>
    <col min="15" max="15" width="9.5703125" style="31" bestFit="1" customWidth="1"/>
    <col min="16" max="16" width="9.140625" style="31"/>
    <col min="17" max="17" width="10.5703125" style="31" hidden="1" customWidth="1"/>
    <col min="18" max="18" width="10.7109375" style="31" hidden="1" customWidth="1"/>
    <col min="19" max="19" width="9.5703125" style="31" hidden="1" customWidth="1"/>
    <col min="20" max="22" width="0" style="31" hidden="1" customWidth="1"/>
    <col min="23" max="25" width="9.28515625" style="31" hidden="1" customWidth="1"/>
    <col min="26" max="26" width="0" style="31" hidden="1" customWidth="1"/>
    <col min="27" max="16384" width="9.140625" style="31"/>
  </cols>
  <sheetData>
    <row r="1" spans="1:40" x14ac:dyDescent="0.25">
      <c r="A1" s="31" t="s">
        <v>52</v>
      </c>
      <c r="B1" s="32">
        <f>periodekalender!B4</f>
        <v>2022</v>
      </c>
      <c r="AA1" s="31" t="s">
        <v>86</v>
      </c>
      <c r="AB1" s="31" t="s">
        <v>88</v>
      </c>
      <c r="AC1" s="31" t="s">
        <v>87</v>
      </c>
      <c r="AD1" s="31" t="s">
        <v>89</v>
      </c>
      <c r="AE1" s="31" t="s">
        <v>90</v>
      </c>
      <c r="AF1" s="31" t="s">
        <v>7</v>
      </c>
      <c r="AG1" s="31" t="s">
        <v>91</v>
      </c>
      <c r="AH1" s="31" t="s">
        <v>92</v>
      </c>
      <c r="AI1" s="31" t="s">
        <v>93</v>
      </c>
      <c r="AJ1" s="31" t="s">
        <v>94</v>
      </c>
      <c r="AK1" s="31" t="s">
        <v>95</v>
      </c>
      <c r="AL1" s="31" t="s">
        <v>96</v>
      </c>
      <c r="AM1" s="31" t="s">
        <v>86</v>
      </c>
      <c r="AN1" s="31" t="s">
        <v>88</v>
      </c>
    </row>
    <row r="2" spans="1:40" x14ac:dyDescent="0.25">
      <c r="C2" s="31" t="s">
        <v>20</v>
      </c>
      <c r="D2" s="31" t="s">
        <v>50</v>
      </c>
      <c r="E2" s="31" t="s">
        <v>51</v>
      </c>
      <c r="F2" s="31" t="s">
        <v>53</v>
      </c>
      <c r="G2" s="31" t="s">
        <v>54</v>
      </c>
      <c r="H2" s="31" t="s">
        <v>55</v>
      </c>
      <c r="I2" s="31" t="s">
        <v>56</v>
      </c>
      <c r="J2" s="31" t="s">
        <v>57</v>
      </c>
      <c r="K2" s="31" t="s">
        <v>58</v>
      </c>
      <c r="Q2" s="31" t="s">
        <v>64</v>
      </c>
      <c r="R2" s="31" t="s">
        <v>20</v>
      </c>
      <c r="Z2" s="31" t="s">
        <v>86</v>
      </c>
      <c r="AA2" s="31">
        <v>0</v>
      </c>
      <c r="AB2" s="31">
        <v>1</v>
      </c>
      <c r="AC2" s="31">
        <v>2</v>
      </c>
      <c r="AD2" s="31">
        <v>3</v>
      </c>
      <c r="AE2" s="31">
        <v>4</v>
      </c>
      <c r="AF2" s="31">
        <v>5</v>
      </c>
      <c r="AG2" s="31">
        <v>6</v>
      </c>
      <c r="AH2" s="31">
        <v>7</v>
      </c>
      <c r="AI2" s="31">
        <v>8</v>
      </c>
      <c r="AJ2" s="31">
        <v>9</v>
      </c>
      <c r="AK2" s="31">
        <v>10</v>
      </c>
      <c r="AL2" s="31">
        <v>11</v>
      </c>
      <c r="AM2" s="31">
        <v>12</v>
      </c>
      <c r="AN2" s="31">
        <v>13</v>
      </c>
    </row>
    <row r="3" spans="1:40" x14ac:dyDescent="0.25">
      <c r="A3" s="33">
        <f>periodekalender!B11</f>
        <v>44536</v>
      </c>
      <c r="B3" s="33">
        <f>periodekalender!C11</f>
        <v>44563</v>
      </c>
      <c r="C3" s="31">
        <f>B3-A3+1</f>
        <v>28</v>
      </c>
      <c r="D3" s="31">
        <f>YEAR(A3)</f>
        <v>2021</v>
      </c>
      <c r="E3" s="31">
        <f>YEAR(B3)</f>
        <v>2022</v>
      </c>
      <c r="F3" s="31">
        <f>IF(YEAR(A3)&lt;B1,0, MONTH(A3))</f>
        <v>0</v>
      </c>
      <c r="G3" s="31">
        <f>MONTH(B3)</f>
        <v>1</v>
      </c>
      <c r="H3" s="31">
        <f>IF(C3-I3&gt;0,C3-I3,0)</f>
        <v>26</v>
      </c>
      <c r="I3" s="31">
        <f>DAY(B3)</f>
        <v>2</v>
      </c>
      <c r="J3" s="31">
        <f>IF(F3=G3,DAY(B3)-DAY(A3)+1,H3-DAY(A3)+1)</f>
        <v>21</v>
      </c>
      <c r="K3" s="31">
        <f>C3-J3</f>
        <v>7</v>
      </c>
      <c r="M3" s="114">
        <v>100</v>
      </c>
      <c r="N3" s="114">
        <v>50</v>
      </c>
      <c r="Q3" s="31">
        <v>13</v>
      </c>
      <c r="R3" s="31" t="s">
        <v>14</v>
      </c>
      <c r="S3" s="31">
        <v>31</v>
      </c>
      <c r="U3" s="31" t="s">
        <v>14</v>
      </c>
      <c r="W3" s="31">
        <f>VLOOKUP(B1,X3:Y10,2,FALSE)</f>
        <v>28</v>
      </c>
      <c r="X3" s="31">
        <v>2016</v>
      </c>
      <c r="Y3" s="31">
        <v>29</v>
      </c>
    </row>
    <row r="4" spans="1:40" x14ac:dyDescent="0.25">
      <c r="A4" s="33">
        <f>periodekalender!B12</f>
        <v>44564</v>
      </c>
      <c r="B4" s="33">
        <f>periodekalender!C12</f>
        <v>44591</v>
      </c>
      <c r="C4" s="31">
        <f>B4-A4+1</f>
        <v>28</v>
      </c>
      <c r="D4" s="31">
        <f>YEAR(A4)</f>
        <v>2022</v>
      </c>
      <c r="E4" s="31">
        <f>YEAR(B4)</f>
        <v>2022</v>
      </c>
      <c r="F4" s="31">
        <f>MONTH(A4)</f>
        <v>1</v>
      </c>
      <c r="G4" s="31">
        <f>MONTH(B4)</f>
        <v>1</v>
      </c>
      <c r="H4" s="31">
        <f t="shared" ref="H4:H17" si="0">IF(C4-I4&gt;0,C4-I4,0)</f>
        <v>0</v>
      </c>
      <c r="I4" s="31">
        <f t="shared" ref="I4:I16" si="1">DAY(B4)</f>
        <v>30</v>
      </c>
      <c r="J4" s="31">
        <f>IF(F4=G4,DAY(B4)-DAY(A4)+1,H4-DAY(A4)+1)</f>
        <v>28</v>
      </c>
      <c r="K4" s="31">
        <f>C4-J4</f>
        <v>0</v>
      </c>
      <c r="M4" s="114">
        <v>100</v>
      </c>
      <c r="N4" s="114">
        <v>50</v>
      </c>
      <c r="Q4" s="31">
        <v>1</v>
      </c>
      <c r="R4" s="31" t="s">
        <v>3</v>
      </c>
      <c r="S4" s="31">
        <v>31</v>
      </c>
      <c r="U4" s="31" t="s">
        <v>3</v>
      </c>
      <c r="X4" s="31">
        <v>2017</v>
      </c>
      <c r="Y4" s="31">
        <v>28</v>
      </c>
    </row>
    <row r="5" spans="1:40" x14ac:dyDescent="0.25">
      <c r="A5" s="33">
        <f>periodekalender!B13</f>
        <v>44592</v>
      </c>
      <c r="B5" s="33">
        <f>periodekalender!C13</f>
        <v>44619</v>
      </c>
      <c r="C5" s="31">
        <f t="shared" ref="C5:C17" si="2">B5-A5+1</f>
        <v>28</v>
      </c>
      <c r="D5" s="31">
        <f t="shared" ref="D5:D17" si="3">YEAR(A5)</f>
        <v>2022</v>
      </c>
      <c r="E5" s="31">
        <f t="shared" ref="E5:E17" si="4">YEAR(B5)</f>
        <v>2022</v>
      </c>
      <c r="F5" s="31">
        <f t="shared" ref="F5:F16" si="5">MONTH(A5)</f>
        <v>1</v>
      </c>
      <c r="G5" s="31">
        <f t="shared" ref="G5:G15" si="6">MONTH(B5)</f>
        <v>2</v>
      </c>
      <c r="H5" s="31">
        <f t="shared" si="0"/>
        <v>1</v>
      </c>
      <c r="I5" s="31">
        <f t="shared" si="1"/>
        <v>27</v>
      </c>
      <c r="J5" s="31">
        <f t="shared" ref="J5:J17" si="7">IF(F5=G5,DAY(B5)-DAY(A5)+1,H5-DAY(A5)+1)</f>
        <v>-29</v>
      </c>
      <c r="K5" s="31">
        <f t="shared" ref="K5:K17" si="8">C5-J5</f>
        <v>57</v>
      </c>
      <c r="M5" s="114">
        <v>100</v>
      </c>
      <c r="N5" s="114">
        <v>50</v>
      </c>
      <c r="Q5" s="31">
        <v>2</v>
      </c>
      <c r="R5" s="31" t="s">
        <v>4</v>
      </c>
      <c r="S5" s="31">
        <f>VLOOKUP(B1,X3:Y34,2,FALSE)</f>
        <v>28</v>
      </c>
      <c r="U5" s="31" t="s">
        <v>4</v>
      </c>
      <c r="X5" s="31">
        <v>2018</v>
      </c>
      <c r="Y5" s="31">
        <v>28</v>
      </c>
    </row>
    <row r="6" spans="1:40" x14ac:dyDescent="0.25">
      <c r="A6" s="33">
        <f>periodekalender!B14</f>
        <v>44620</v>
      </c>
      <c r="B6" s="33">
        <f>periodekalender!C14</f>
        <v>44647</v>
      </c>
      <c r="C6" s="31">
        <f t="shared" si="2"/>
        <v>28</v>
      </c>
      <c r="D6" s="31">
        <f t="shared" si="3"/>
        <v>2022</v>
      </c>
      <c r="E6" s="31">
        <f t="shared" si="4"/>
        <v>2022</v>
      </c>
      <c r="F6" s="31">
        <f t="shared" si="5"/>
        <v>2</v>
      </c>
      <c r="G6" s="31">
        <f t="shared" si="6"/>
        <v>3</v>
      </c>
      <c r="H6" s="31">
        <f t="shared" si="0"/>
        <v>1</v>
      </c>
      <c r="I6" s="31">
        <f t="shared" si="1"/>
        <v>27</v>
      </c>
      <c r="J6" s="31">
        <f t="shared" si="7"/>
        <v>-26</v>
      </c>
      <c r="K6" s="31">
        <f t="shared" si="8"/>
        <v>54</v>
      </c>
      <c r="M6" s="114">
        <v>100</v>
      </c>
      <c r="N6" s="114">
        <v>50</v>
      </c>
      <c r="Q6" s="31">
        <v>3</v>
      </c>
      <c r="R6" s="31" t="s">
        <v>5</v>
      </c>
      <c r="S6" s="31">
        <v>31</v>
      </c>
      <c r="U6" s="31" t="s">
        <v>5</v>
      </c>
      <c r="X6" s="31">
        <v>2019</v>
      </c>
      <c r="Y6" s="31">
        <v>28</v>
      </c>
    </row>
    <row r="7" spans="1:40" x14ac:dyDescent="0.25">
      <c r="A7" s="33">
        <f>periodekalender!B15</f>
        <v>44648</v>
      </c>
      <c r="B7" s="33">
        <f>periodekalender!C15</f>
        <v>44675</v>
      </c>
      <c r="C7" s="31">
        <f t="shared" si="2"/>
        <v>28</v>
      </c>
      <c r="D7" s="31">
        <f t="shared" si="3"/>
        <v>2022</v>
      </c>
      <c r="E7" s="31">
        <f t="shared" si="4"/>
        <v>2022</v>
      </c>
      <c r="F7" s="31">
        <f t="shared" si="5"/>
        <v>3</v>
      </c>
      <c r="G7" s="31">
        <f t="shared" si="6"/>
        <v>4</v>
      </c>
      <c r="H7" s="31">
        <f t="shared" si="0"/>
        <v>4</v>
      </c>
      <c r="I7" s="31">
        <f t="shared" si="1"/>
        <v>24</v>
      </c>
      <c r="J7" s="31">
        <f t="shared" si="7"/>
        <v>-23</v>
      </c>
      <c r="K7" s="31">
        <f t="shared" si="8"/>
        <v>51</v>
      </c>
      <c r="M7" s="114">
        <v>100</v>
      </c>
      <c r="N7" s="114">
        <v>50</v>
      </c>
      <c r="Q7" s="31">
        <v>4</v>
      </c>
      <c r="R7" s="31" t="s">
        <v>6</v>
      </c>
      <c r="S7" s="31">
        <v>30</v>
      </c>
      <c r="U7" s="31" t="s">
        <v>6</v>
      </c>
      <c r="X7" s="31">
        <v>2020</v>
      </c>
      <c r="Y7" s="31">
        <v>29</v>
      </c>
    </row>
    <row r="8" spans="1:40" x14ac:dyDescent="0.25">
      <c r="A8" s="33">
        <f>periodekalender!B16</f>
        <v>44676</v>
      </c>
      <c r="B8" s="33">
        <f>periodekalender!C16</f>
        <v>44703</v>
      </c>
      <c r="C8" s="31">
        <f t="shared" si="2"/>
        <v>28</v>
      </c>
      <c r="D8" s="31">
        <f t="shared" si="3"/>
        <v>2022</v>
      </c>
      <c r="E8" s="31">
        <f t="shared" si="4"/>
        <v>2022</v>
      </c>
      <c r="F8" s="31">
        <f t="shared" si="5"/>
        <v>4</v>
      </c>
      <c r="G8" s="31">
        <f t="shared" si="6"/>
        <v>5</v>
      </c>
      <c r="H8" s="31">
        <f t="shared" si="0"/>
        <v>6</v>
      </c>
      <c r="I8" s="31">
        <f t="shared" si="1"/>
        <v>22</v>
      </c>
      <c r="J8" s="31">
        <f t="shared" si="7"/>
        <v>-18</v>
      </c>
      <c r="K8" s="31">
        <f t="shared" si="8"/>
        <v>46</v>
      </c>
      <c r="M8" s="114">
        <v>100</v>
      </c>
      <c r="N8" s="114">
        <v>50</v>
      </c>
      <c r="Q8" s="31">
        <v>5</v>
      </c>
      <c r="R8" s="31" t="s">
        <v>7</v>
      </c>
      <c r="S8" s="31">
        <v>31</v>
      </c>
      <c r="U8" s="31" t="s">
        <v>7</v>
      </c>
      <c r="X8" s="31">
        <v>2021</v>
      </c>
      <c r="Y8" s="31">
        <v>28</v>
      </c>
    </row>
    <row r="9" spans="1:40" x14ac:dyDescent="0.25">
      <c r="A9" s="33">
        <f>periodekalender!B17</f>
        <v>44704</v>
      </c>
      <c r="B9" s="33">
        <f>periodekalender!C17</f>
        <v>44731</v>
      </c>
      <c r="C9" s="31">
        <f t="shared" si="2"/>
        <v>28</v>
      </c>
      <c r="D9" s="31">
        <f t="shared" si="3"/>
        <v>2022</v>
      </c>
      <c r="E9" s="31">
        <f t="shared" si="4"/>
        <v>2022</v>
      </c>
      <c r="F9" s="31">
        <f t="shared" si="5"/>
        <v>5</v>
      </c>
      <c r="G9" s="31">
        <f t="shared" si="6"/>
        <v>6</v>
      </c>
      <c r="H9" s="31">
        <f t="shared" si="0"/>
        <v>9</v>
      </c>
      <c r="I9" s="31">
        <f t="shared" si="1"/>
        <v>19</v>
      </c>
      <c r="J9" s="31">
        <f t="shared" si="7"/>
        <v>-13</v>
      </c>
      <c r="K9" s="31">
        <f t="shared" si="8"/>
        <v>41</v>
      </c>
      <c r="M9" s="114">
        <v>100</v>
      </c>
      <c r="N9" s="114">
        <v>50</v>
      </c>
      <c r="Q9" s="31">
        <v>6</v>
      </c>
      <c r="R9" s="31" t="s">
        <v>8</v>
      </c>
      <c r="S9" s="31">
        <v>30</v>
      </c>
      <c r="U9" s="31" t="s">
        <v>8</v>
      </c>
      <c r="X9" s="31">
        <v>2022</v>
      </c>
      <c r="Y9" s="31">
        <v>28</v>
      </c>
    </row>
    <row r="10" spans="1:40" x14ac:dyDescent="0.25">
      <c r="A10" s="33">
        <f>periodekalender!B18</f>
        <v>44732</v>
      </c>
      <c r="B10" s="33">
        <f>periodekalender!C18</f>
        <v>44759</v>
      </c>
      <c r="C10" s="31">
        <f t="shared" si="2"/>
        <v>28</v>
      </c>
      <c r="D10" s="31">
        <f t="shared" si="3"/>
        <v>2022</v>
      </c>
      <c r="E10" s="31">
        <f t="shared" si="4"/>
        <v>2022</v>
      </c>
      <c r="F10" s="31">
        <f t="shared" si="5"/>
        <v>6</v>
      </c>
      <c r="G10" s="31">
        <f t="shared" si="6"/>
        <v>7</v>
      </c>
      <c r="H10" s="31">
        <f t="shared" si="0"/>
        <v>11</v>
      </c>
      <c r="I10" s="31">
        <f t="shared" si="1"/>
        <v>17</v>
      </c>
      <c r="J10" s="31">
        <f t="shared" si="7"/>
        <v>-8</v>
      </c>
      <c r="K10" s="31">
        <f t="shared" si="8"/>
        <v>36</v>
      </c>
      <c r="M10" s="114">
        <v>100</v>
      </c>
      <c r="N10" s="114">
        <v>50</v>
      </c>
      <c r="Q10" s="31">
        <v>7</v>
      </c>
      <c r="R10" s="31" t="s">
        <v>9</v>
      </c>
      <c r="S10" s="31">
        <v>31</v>
      </c>
      <c r="U10" s="31" t="s">
        <v>9</v>
      </c>
      <c r="X10" s="31">
        <v>2023</v>
      </c>
      <c r="Y10" s="31">
        <v>28</v>
      </c>
    </row>
    <row r="11" spans="1:40" x14ac:dyDescent="0.25">
      <c r="A11" s="33">
        <f>periodekalender!B19</f>
        <v>44760</v>
      </c>
      <c r="B11" s="33">
        <f>periodekalender!C19</f>
        <v>44787</v>
      </c>
      <c r="C11" s="31">
        <f t="shared" si="2"/>
        <v>28</v>
      </c>
      <c r="D11" s="31">
        <f t="shared" si="3"/>
        <v>2022</v>
      </c>
      <c r="E11" s="31">
        <f t="shared" si="4"/>
        <v>2022</v>
      </c>
      <c r="F11" s="31">
        <f t="shared" si="5"/>
        <v>7</v>
      </c>
      <c r="G11" s="31">
        <f t="shared" si="6"/>
        <v>8</v>
      </c>
      <c r="H11" s="31">
        <f t="shared" si="0"/>
        <v>14</v>
      </c>
      <c r="I11" s="31">
        <f t="shared" si="1"/>
        <v>14</v>
      </c>
      <c r="J11" s="31">
        <f t="shared" si="7"/>
        <v>-3</v>
      </c>
      <c r="K11" s="31">
        <f t="shared" si="8"/>
        <v>31</v>
      </c>
      <c r="M11" s="114">
        <v>100</v>
      </c>
      <c r="N11" s="114">
        <v>50</v>
      </c>
      <c r="Q11" s="31">
        <v>8</v>
      </c>
      <c r="R11" s="31" t="s">
        <v>10</v>
      </c>
      <c r="S11" s="31">
        <v>31</v>
      </c>
      <c r="U11" s="31" t="s">
        <v>10</v>
      </c>
      <c r="X11" s="31">
        <v>2024</v>
      </c>
      <c r="Y11" s="31">
        <v>29</v>
      </c>
    </row>
    <row r="12" spans="1:40" x14ac:dyDescent="0.25">
      <c r="A12" s="33">
        <f>periodekalender!B20</f>
        <v>44788</v>
      </c>
      <c r="B12" s="33">
        <f>periodekalender!C20</f>
        <v>44815</v>
      </c>
      <c r="C12" s="31">
        <f t="shared" si="2"/>
        <v>28</v>
      </c>
      <c r="D12" s="31">
        <f t="shared" si="3"/>
        <v>2022</v>
      </c>
      <c r="E12" s="31">
        <f t="shared" si="4"/>
        <v>2022</v>
      </c>
      <c r="F12" s="31">
        <f t="shared" si="5"/>
        <v>8</v>
      </c>
      <c r="G12" s="31">
        <f t="shared" si="6"/>
        <v>9</v>
      </c>
      <c r="H12" s="31">
        <f t="shared" si="0"/>
        <v>17</v>
      </c>
      <c r="I12" s="31">
        <f t="shared" si="1"/>
        <v>11</v>
      </c>
      <c r="J12" s="31">
        <f t="shared" si="7"/>
        <v>3</v>
      </c>
      <c r="K12" s="31">
        <f t="shared" si="8"/>
        <v>25</v>
      </c>
      <c r="M12" s="114">
        <v>100</v>
      </c>
      <c r="N12" s="114">
        <v>50</v>
      </c>
      <c r="Q12" s="31">
        <v>9</v>
      </c>
      <c r="R12" s="31" t="s">
        <v>11</v>
      </c>
      <c r="S12" s="31">
        <v>30</v>
      </c>
      <c r="U12" s="31" t="s">
        <v>11</v>
      </c>
      <c r="X12" s="31">
        <v>2025</v>
      </c>
      <c r="Y12" s="31">
        <v>28</v>
      </c>
    </row>
    <row r="13" spans="1:40" x14ac:dyDescent="0.25">
      <c r="A13" s="33">
        <f>periodekalender!B21</f>
        <v>44816</v>
      </c>
      <c r="B13" s="33">
        <f>periodekalender!C21</f>
        <v>44843</v>
      </c>
      <c r="C13" s="31">
        <f t="shared" si="2"/>
        <v>28</v>
      </c>
      <c r="D13" s="31">
        <f t="shared" si="3"/>
        <v>2022</v>
      </c>
      <c r="E13" s="31">
        <f t="shared" si="4"/>
        <v>2022</v>
      </c>
      <c r="F13" s="31">
        <f t="shared" si="5"/>
        <v>9</v>
      </c>
      <c r="G13" s="31">
        <f t="shared" si="6"/>
        <v>10</v>
      </c>
      <c r="H13" s="31">
        <f t="shared" si="0"/>
        <v>19</v>
      </c>
      <c r="I13" s="31">
        <f t="shared" si="1"/>
        <v>9</v>
      </c>
      <c r="J13" s="31">
        <f t="shared" si="7"/>
        <v>8</v>
      </c>
      <c r="K13" s="31">
        <f t="shared" si="8"/>
        <v>20</v>
      </c>
      <c r="M13" s="114">
        <v>100</v>
      </c>
      <c r="N13" s="114">
        <v>50</v>
      </c>
      <c r="Q13" s="31">
        <v>10</v>
      </c>
      <c r="R13" s="31" t="s">
        <v>12</v>
      </c>
      <c r="S13" s="31">
        <v>31</v>
      </c>
      <c r="U13" s="31" t="s">
        <v>12</v>
      </c>
      <c r="X13" s="31">
        <v>2026</v>
      </c>
      <c r="Y13" s="31">
        <v>28</v>
      </c>
    </row>
    <row r="14" spans="1:40" x14ac:dyDescent="0.25">
      <c r="A14" s="33">
        <f>periodekalender!B22</f>
        <v>44844</v>
      </c>
      <c r="B14" s="33">
        <f>periodekalender!C22</f>
        <v>44871</v>
      </c>
      <c r="C14" s="31">
        <f t="shared" si="2"/>
        <v>28</v>
      </c>
      <c r="D14" s="31">
        <f t="shared" si="3"/>
        <v>2022</v>
      </c>
      <c r="E14" s="31">
        <f t="shared" si="4"/>
        <v>2022</v>
      </c>
      <c r="F14" s="31">
        <f t="shared" si="5"/>
        <v>10</v>
      </c>
      <c r="G14" s="31">
        <f t="shared" si="6"/>
        <v>11</v>
      </c>
      <c r="H14" s="31">
        <f t="shared" si="0"/>
        <v>22</v>
      </c>
      <c r="I14" s="31">
        <f t="shared" si="1"/>
        <v>6</v>
      </c>
      <c r="J14" s="31">
        <f t="shared" si="7"/>
        <v>13</v>
      </c>
      <c r="K14" s="31">
        <f t="shared" si="8"/>
        <v>15</v>
      </c>
      <c r="M14" s="114">
        <v>100</v>
      </c>
      <c r="N14" s="114">
        <v>50</v>
      </c>
      <c r="Q14" s="31">
        <v>11</v>
      </c>
      <c r="R14" s="31" t="s">
        <v>13</v>
      </c>
      <c r="S14" s="31">
        <v>30</v>
      </c>
      <c r="U14" s="31" t="s">
        <v>13</v>
      </c>
      <c r="X14" s="31">
        <v>2027</v>
      </c>
      <c r="Y14" s="31">
        <v>28</v>
      </c>
    </row>
    <row r="15" spans="1:40" x14ac:dyDescent="0.25">
      <c r="A15" s="33">
        <f>periodekalender!B23</f>
        <v>44872</v>
      </c>
      <c r="B15" s="33">
        <f>periodekalender!C23</f>
        <v>44899</v>
      </c>
      <c r="C15" s="31">
        <f t="shared" si="2"/>
        <v>28</v>
      </c>
      <c r="D15" s="31">
        <f t="shared" si="3"/>
        <v>2022</v>
      </c>
      <c r="E15" s="31">
        <f t="shared" si="4"/>
        <v>2022</v>
      </c>
      <c r="F15" s="31">
        <f t="shared" si="5"/>
        <v>11</v>
      </c>
      <c r="G15" s="31">
        <f t="shared" si="6"/>
        <v>12</v>
      </c>
      <c r="H15" s="31">
        <f t="shared" si="0"/>
        <v>24</v>
      </c>
      <c r="I15" s="31">
        <f t="shared" si="1"/>
        <v>4</v>
      </c>
      <c r="J15" s="31">
        <f t="shared" si="7"/>
        <v>18</v>
      </c>
      <c r="K15" s="31">
        <f t="shared" si="8"/>
        <v>10</v>
      </c>
      <c r="M15" s="114">
        <v>100</v>
      </c>
      <c r="N15" s="114">
        <v>50</v>
      </c>
      <c r="Q15" s="31">
        <v>12</v>
      </c>
      <c r="R15" s="31" t="s">
        <v>14</v>
      </c>
      <c r="S15" s="31">
        <v>31</v>
      </c>
      <c r="U15" s="31" t="s">
        <v>14</v>
      </c>
      <c r="X15" s="31">
        <v>2028</v>
      </c>
      <c r="Y15" s="31">
        <v>29</v>
      </c>
    </row>
    <row r="16" spans="1:40" x14ac:dyDescent="0.25">
      <c r="A16" s="33">
        <f>periodekalender!B24</f>
        <v>44900</v>
      </c>
      <c r="B16" s="33">
        <f>periodekalender!C24</f>
        <v>44927</v>
      </c>
      <c r="C16" s="31">
        <f t="shared" si="2"/>
        <v>28</v>
      </c>
      <c r="D16" s="31">
        <f t="shared" si="3"/>
        <v>2022</v>
      </c>
      <c r="E16" s="31">
        <f t="shared" si="4"/>
        <v>2023</v>
      </c>
      <c r="F16" s="31">
        <f t="shared" si="5"/>
        <v>12</v>
      </c>
      <c r="G16" s="31">
        <f>IF(YEAR(B16)=B1+1,13,MONTH(A16))</f>
        <v>13</v>
      </c>
      <c r="H16" s="31">
        <f t="shared" si="0"/>
        <v>27</v>
      </c>
      <c r="I16" s="31">
        <f t="shared" si="1"/>
        <v>1</v>
      </c>
      <c r="J16" s="31">
        <f t="shared" si="7"/>
        <v>23</v>
      </c>
      <c r="K16" s="31">
        <f t="shared" si="8"/>
        <v>5</v>
      </c>
      <c r="M16" s="114">
        <v>100</v>
      </c>
      <c r="N16" s="114">
        <v>50</v>
      </c>
      <c r="R16" s="31" t="s">
        <v>3</v>
      </c>
      <c r="X16" s="31">
        <v>2029</v>
      </c>
      <c r="Y16" s="31">
        <v>28</v>
      </c>
    </row>
    <row r="17" spans="1:25" x14ac:dyDescent="0.25">
      <c r="A17" s="33">
        <f>periodekalender!B25</f>
        <v>44928</v>
      </c>
      <c r="B17" s="33">
        <f>periodekalender!C25</f>
        <v>44955</v>
      </c>
      <c r="C17" s="31">
        <f t="shared" si="2"/>
        <v>28</v>
      </c>
      <c r="D17" s="31">
        <f t="shared" si="3"/>
        <v>2023</v>
      </c>
      <c r="E17" s="31">
        <f t="shared" si="4"/>
        <v>2023</v>
      </c>
      <c r="F17" s="31">
        <f>IF(YEAR(A17)=B1+1,13,MONTH(A17))</f>
        <v>13</v>
      </c>
      <c r="G17" s="31">
        <f>IF(YEAR(B17)=B1+1,13,MONTH(B17))</f>
        <v>13</v>
      </c>
      <c r="H17" s="31">
        <f t="shared" si="0"/>
        <v>2</v>
      </c>
      <c r="I17" s="31">
        <f>IF(C3-I3&gt;0,C3-I3,0)</f>
        <v>26</v>
      </c>
      <c r="J17" s="31">
        <f t="shared" si="7"/>
        <v>28</v>
      </c>
      <c r="K17" s="31">
        <f t="shared" si="8"/>
        <v>0</v>
      </c>
      <c r="M17" s="114">
        <v>100</v>
      </c>
      <c r="N17" s="114">
        <v>50</v>
      </c>
      <c r="X17" s="31">
        <v>2030</v>
      </c>
      <c r="Y17" s="31">
        <v>28</v>
      </c>
    </row>
    <row r="18" spans="1:25" x14ac:dyDescent="0.25">
      <c r="X18" s="31">
        <v>2031</v>
      </c>
      <c r="Y18" s="31">
        <v>28</v>
      </c>
    </row>
    <row r="19" spans="1:25" x14ac:dyDescent="0.25">
      <c r="M19" s="31" t="s">
        <v>63</v>
      </c>
      <c r="O19" s="31" t="s">
        <v>50</v>
      </c>
      <c r="X19" s="31">
        <v>2032</v>
      </c>
      <c r="Y19" s="31">
        <v>29</v>
      </c>
    </row>
    <row r="20" spans="1:25" x14ac:dyDescent="0.25">
      <c r="F20" s="31" t="s">
        <v>59</v>
      </c>
      <c r="G20" s="31" t="s">
        <v>60</v>
      </c>
      <c r="H20" s="31" t="s">
        <v>61</v>
      </c>
      <c r="I20" s="31" t="s">
        <v>62</v>
      </c>
      <c r="J20" s="31" t="str">
        <f>A21&amp;-B21</f>
        <v>2021-12</v>
      </c>
      <c r="Q20" s="31" t="s">
        <v>26</v>
      </c>
      <c r="X20" s="31">
        <v>2033</v>
      </c>
      <c r="Y20" s="31">
        <v>28</v>
      </c>
    </row>
    <row r="21" spans="1:25" x14ac:dyDescent="0.25">
      <c r="A21" s="31">
        <f t="shared" ref="A21:A35" si="9">YEAR(A3)</f>
        <v>2021</v>
      </c>
      <c r="B21" s="31">
        <f t="shared" ref="B21:B35" si="10">MONTH(A3)</f>
        <v>12</v>
      </c>
      <c r="C21" s="31">
        <f t="shared" ref="C21" si="11">A21*12+B21</f>
        <v>24264</v>
      </c>
      <c r="D21" s="31">
        <f t="shared" ref="D21:D35" si="12">J3</f>
        <v>21</v>
      </c>
      <c r="F21" s="34">
        <f>ROUND($D21/$C3*Inkomsten!D13,2)</f>
        <v>0</v>
      </c>
      <c r="G21" s="34">
        <f>ROUND($D21/$C3*Inkomsten!E13,2)</f>
        <v>0</v>
      </c>
      <c r="H21" s="34">
        <f>F21+F35</f>
        <v>0</v>
      </c>
      <c r="I21" s="34">
        <f>G21+G35</f>
        <v>0</v>
      </c>
      <c r="J21" s="31" t="str">
        <f>IF(K3=0,0,"december")</f>
        <v>december</v>
      </c>
      <c r="K21" s="31" t="str">
        <f ca="1">IF(M21=0,"",J21&amp;" "&amp;A21)</f>
        <v/>
      </c>
      <c r="M21" s="35">
        <f ca="1">SUMIF($C$21:$G$50,C53,$F$21:$F$50)</f>
        <v>0</v>
      </c>
      <c r="N21" s="31">
        <f>IF(B21=1,$Q$4,IF(B21=2,$Q$5,IF(B21=3,$Q$6,IF(B21=4,$Q$7,IF(B21=5,$Q$8,IF(B21=6,$Q$9,IF(B21=7,$Q$10,IF(B21=8,$Q$11,IF(B21=9,$Q$12,IF(B21=10,$Q$13,IF(B21=11,$Q$14,IF(B21=12,$Q$15))))))))))))</f>
        <v>12</v>
      </c>
      <c r="O21" s="31">
        <f>A21</f>
        <v>2021</v>
      </c>
      <c r="Q21" s="35">
        <f ca="1">SUMIF($C$21:$G$50,C53,$G$21:$G$50)</f>
        <v>0</v>
      </c>
      <c r="X21" s="31">
        <v>2035</v>
      </c>
      <c r="Y21" s="31">
        <v>28</v>
      </c>
    </row>
    <row r="22" spans="1:25" x14ac:dyDescent="0.25">
      <c r="A22" s="31">
        <f t="shared" si="9"/>
        <v>2022</v>
      </c>
      <c r="B22" s="31">
        <f t="shared" si="10"/>
        <v>1</v>
      </c>
      <c r="C22" s="31">
        <f>A22*12+B22</f>
        <v>24265</v>
      </c>
      <c r="D22" s="31">
        <f t="shared" si="12"/>
        <v>28</v>
      </c>
      <c r="F22" s="34">
        <f>ROUND($D22/$C4*Inkomsten!D14,2)</f>
        <v>0</v>
      </c>
      <c r="G22" s="34">
        <f>ROUND($D22/$C4*Inkomsten!E14,2)</f>
        <v>0</v>
      </c>
      <c r="H22" s="34">
        <f t="shared" ref="H22:H35" si="13">F22+F37</f>
        <v>0</v>
      </c>
      <c r="I22" s="34">
        <f t="shared" ref="I22:I35" si="14">G22+G37</f>
        <v>0</v>
      </c>
      <c r="J22" s="31" t="str">
        <f>IF(B22=1,$R$4,IF(B22=M112,$R$5,IF(B22=3,$R$6,IF(B22=4,$R$7,IF(B22=5,$R$8,IF(B22=6,$R$9,IF(B22=7,$R$10,IF(B22=8,$R$11,IF(B22=9,$R$12,IF(B22=10,$R$13,IF(B22=11,$R$14,IF(B22=12,$R$15))))))))))))</f>
        <v>januari</v>
      </c>
      <c r="K22" s="31" t="str">
        <f>J22&amp;" "&amp;A22</f>
        <v>januari 2022</v>
      </c>
      <c r="M22" s="35">
        <f t="shared" ref="M22:M34" ca="1" si="15">SUMIF($C$21:$G$50,C54,$F$21:$F$50)</f>
        <v>0</v>
      </c>
      <c r="N22" s="31">
        <f>IF(B22=1,$Q$4,IF(B22=2,$Q$5,IF(B22=3,$Q$6,IF(B22=4,$Q$7,IF(B22=5,$Q$8,IF(B22=6,$Q$9,IF(B22=7,$Q$10,IF(B22=8,$Q$11,IF(B22=9,$Q$12,IF(B22=10,$Q$13,IF(B22=11,$Q$14,IF(B22=12,$Q$15))))))))))))</f>
        <v>1</v>
      </c>
      <c r="O22" s="31">
        <f>A22</f>
        <v>2022</v>
      </c>
      <c r="Q22" s="35">
        <f t="shared" ref="Q22:Q34" ca="1" si="16">SUMIF($C$21:$G$50,C54,$G$21:$G$50)</f>
        <v>0</v>
      </c>
      <c r="X22" s="31">
        <v>2036</v>
      </c>
      <c r="Y22" s="31">
        <v>29</v>
      </c>
    </row>
    <row r="23" spans="1:25" x14ac:dyDescent="0.25">
      <c r="A23" s="31">
        <f t="shared" si="9"/>
        <v>2022</v>
      </c>
      <c r="B23" s="31">
        <f t="shared" si="10"/>
        <v>1</v>
      </c>
      <c r="C23" s="31">
        <f t="shared" ref="C23:C35" si="17">A23*12+B23</f>
        <v>24265</v>
      </c>
      <c r="D23" s="31">
        <f t="shared" si="12"/>
        <v>-29</v>
      </c>
      <c r="F23" s="34">
        <f>ROUND($D23/$C5*Inkomsten!D15,2)</f>
        <v>0</v>
      </c>
      <c r="G23" s="34">
        <f>ROUND($D23/$C5*Inkomsten!E15,2)</f>
        <v>0</v>
      </c>
      <c r="H23" s="34">
        <f t="shared" si="13"/>
        <v>0</v>
      </c>
      <c r="I23" s="34">
        <f t="shared" si="14"/>
        <v>0</v>
      </c>
      <c r="J23" s="31" t="str">
        <f t="shared" ref="J23:J24" si="18">IF(B23=1,$R$4,IF(B23=2,$R$5,IF(B23=3,$R$6,IF(B23=4,$R$7,IF(B23=5,$R$8,IF(B23=6,$R$9,IF(B23=7,$R$10,IF(B23=8,$R$11,IF(B23=9,$R$12,IF(B23=10,$R$13,IF(B23=11,$R$14,IF(B23=12,$R$15))))))))))))</f>
        <v>januari</v>
      </c>
      <c r="K23" s="31" t="str">
        <f>J23&amp;" "&amp;A23</f>
        <v>januari 2022</v>
      </c>
      <c r="M23" s="35">
        <f t="shared" ca="1" si="15"/>
        <v>0</v>
      </c>
      <c r="N23" s="31">
        <f>IF(B23=1,$Q$4,IF(B23=2,$Q$5,IF(B23=3,$Q$6,IF(B23=4,$Q$7,IF(B23=5,$Q$8,IF(B23=6,$Q$9,IF(B23=7,$Q$10,IF(B23=8,$Q$11,IF(B23=9,$Q$12,IF(B23=10,$Q$13,IF(B23=11,$Q$14,IF(B23=12,$Q$15))))))))))))</f>
        <v>1</v>
      </c>
      <c r="O23" s="31">
        <f>A23</f>
        <v>2022</v>
      </c>
      <c r="Q23" s="35">
        <f t="shared" ca="1" si="16"/>
        <v>0</v>
      </c>
      <c r="X23" s="31">
        <v>2037</v>
      </c>
      <c r="Y23" s="31">
        <v>28</v>
      </c>
    </row>
    <row r="24" spans="1:25" x14ac:dyDescent="0.25">
      <c r="A24" s="31">
        <f t="shared" si="9"/>
        <v>2022</v>
      </c>
      <c r="B24" s="31">
        <f t="shared" si="10"/>
        <v>2</v>
      </c>
      <c r="C24" s="31">
        <f t="shared" si="17"/>
        <v>24266</v>
      </c>
      <c r="D24" s="31">
        <f t="shared" si="12"/>
        <v>-26</v>
      </c>
      <c r="F24" s="34">
        <f>ROUND($D24/$C6*Inkomsten!D16,2)</f>
        <v>0</v>
      </c>
      <c r="G24" s="34">
        <f>ROUND($D24/$C6*Inkomsten!E16,2)</f>
        <v>0</v>
      </c>
      <c r="H24" s="34">
        <f t="shared" si="13"/>
        <v>0</v>
      </c>
      <c r="I24" s="34">
        <f t="shared" si="14"/>
        <v>0</v>
      </c>
      <c r="J24" s="31" t="str">
        <f t="shared" si="18"/>
        <v>februari</v>
      </c>
      <c r="K24" s="31" t="str">
        <f t="shared" ref="K24" si="19">J24&amp;" "&amp;A24</f>
        <v>februari 2022</v>
      </c>
      <c r="M24" s="35">
        <f t="shared" ca="1" si="15"/>
        <v>0</v>
      </c>
      <c r="N24" s="31">
        <f>IF(B24=1,$Q$4,IF(B24=2,$Q$5,IF(B24=3,$Q$6,IF(B24=4,$Q$7,IF(B24=5,$Q$8,IF(B24=6,$Q$9,IF(B24=7,$Q$10,IF(B24=8,$Q$11,IF(B24=9,$Q$12,IF(B24=10,$Q$13,IF(B24=11,$Q$14,IF(B24=12,$Q$15))))))))))))</f>
        <v>2</v>
      </c>
      <c r="O24" s="31">
        <f>A24</f>
        <v>2022</v>
      </c>
      <c r="Q24" s="35">
        <f t="shared" ca="1" si="16"/>
        <v>0</v>
      </c>
      <c r="X24" s="31">
        <v>2038</v>
      </c>
      <c r="Y24" s="31">
        <v>28</v>
      </c>
    </row>
    <row r="25" spans="1:25" x14ac:dyDescent="0.25">
      <c r="A25" s="31">
        <f t="shared" si="9"/>
        <v>2022</v>
      </c>
      <c r="B25" s="31">
        <f t="shared" si="10"/>
        <v>3</v>
      </c>
      <c r="C25" s="31">
        <f t="shared" si="17"/>
        <v>24267</v>
      </c>
      <c r="D25" s="31">
        <f t="shared" si="12"/>
        <v>-23</v>
      </c>
      <c r="F25" s="34">
        <f>ROUND($D25/$C7*Inkomsten!D17,2)</f>
        <v>0</v>
      </c>
      <c r="G25" s="34">
        <f>ROUND($D25/$C7*Inkomsten!E17,2)</f>
        <v>0</v>
      </c>
      <c r="H25" s="34">
        <f t="shared" si="13"/>
        <v>0</v>
      </c>
      <c r="I25" s="34">
        <f t="shared" si="14"/>
        <v>0</v>
      </c>
      <c r="J25" s="31" t="str">
        <f t="shared" ref="J25:J34" si="20">IF(B26=1,$R$4,IF(B26=2,$R$5,IF(B26=3,$R$6,IF(B26=4,$R$7,IF(B26=5,$R$8,IF(B26=6,$R$9,IF(B26=7,$R$10,IF(B26=8,$R$11,IF(B26=9,$R$12,IF(B26=10,$R$13,IF(B26=11,$R$14,IF(B26=12,$R$15))))))))))))</f>
        <v>april</v>
      </c>
      <c r="K25" s="31" t="str">
        <f t="shared" ref="K25:K34" si="21">J25&amp;" "&amp;A26</f>
        <v>april 2022</v>
      </c>
      <c r="M25" s="35">
        <f t="shared" ca="1" si="15"/>
        <v>0</v>
      </c>
      <c r="N25" s="31">
        <f t="shared" ref="N25:N34" si="22">IF(B26=1,$Q$4,IF(B26=2,$Q$5,IF(B26=3,$Q$6,IF(B26=4,$Q$7,IF(B26=5,$Q$8,IF(B26=6,$Q$9,IF(B26=7,$Q$10,IF(B26=8,$Q$11,IF(B26=9,$Q$12,IF(B26=10,$Q$13,IF(B26=11,$Q$14,IF(B26=12,$Q$15))))))))))))</f>
        <v>4</v>
      </c>
      <c r="O25" s="31">
        <f t="shared" ref="O25:O34" si="23">A26</f>
        <v>2022</v>
      </c>
      <c r="Q25" s="35">
        <f t="shared" ca="1" si="16"/>
        <v>0</v>
      </c>
      <c r="X25" s="31">
        <v>2039</v>
      </c>
      <c r="Y25" s="31">
        <v>28</v>
      </c>
    </row>
    <row r="26" spans="1:25" x14ac:dyDescent="0.25">
      <c r="A26" s="31">
        <f t="shared" si="9"/>
        <v>2022</v>
      </c>
      <c r="B26" s="31">
        <f t="shared" si="10"/>
        <v>4</v>
      </c>
      <c r="C26" s="31">
        <f t="shared" si="17"/>
        <v>24268</v>
      </c>
      <c r="D26" s="31">
        <f t="shared" si="12"/>
        <v>-18</v>
      </c>
      <c r="F26" s="34">
        <f>ROUND($D26/$C8*Inkomsten!D18,2)</f>
        <v>0</v>
      </c>
      <c r="G26" s="34">
        <f>ROUND($D26/$C8*Inkomsten!E18,2)</f>
        <v>0</v>
      </c>
      <c r="H26" s="34">
        <f t="shared" si="13"/>
        <v>0</v>
      </c>
      <c r="I26" s="34">
        <f t="shared" si="14"/>
        <v>0</v>
      </c>
      <c r="J26" s="31" t="str">
        <f t="shared" si="20"/>
        <v>mei</v>
      </c>
      <c r="K26" s="31" t="str">
        <f t="shared" si="21"/>
        <v>mei 2022</v>
      </c>
      <c r="M26" s="35">
        <f t="shared" ca="1" si="15"/>
        <v>0</v>
      </c>
      <c r="N26" s="31">
        <f t="shared" si="22"/>
        <v>5</v>
      </c>
      <c r="O26" s="31">
        <f t="shared" si="23"/>
        <v>2022</v>
      </c>
      <c r="Q26" s="35">
        <f t="shared" ca="1" si="16"/>
        <v>0</v>
      </c>
      <c r="X26" s="31">
        <v>2040</v>
      </c>
      <c r="Y26" s="31">
        <v>29</v>
      </c>
    </row>
    <row r="27" spans="1:25" x14ac:dyDescent="0.25">
      <c r="A27" s="31">
        <f t="shared" si="9"/>
        <v>2022</v>
      </c>
      <c r="B27" s="31">
        <f t="shared" si="10"/>
        <v>5</v>
      </c>
      <c r="C27" s="31">
        <f t="shared" si="17"/>
        <v>24269</v>
      </c>
      <c r="D27" s="31">
        <f t="shared" si="12"/>
        <v>-13</v>
      </c>
      <c r="F27" s="34">
        <f>ROUND($D27/$C9*Inkomsten!D19,2)</f>
        <v>0</v>
      </c>
      <c r="G27" s="34">
        <f>ROUND($D27/$C9*Inkomsten!E19,2)</f>
        <v>0</v>
      </c>
      <c r="H27" s="34">
        <f t="shared" si="13"/>
        <v>0</v>
      </c>
      <c r="I27" s="34">
        <f t="shared" si="14"/>
        <v>0</v>
      </c>
      <c r="J27" s="31" t="str">
        <f t="shared" si="20"/>
        <v>juni</v>
      </c>
      <c r="K27" s="31" t="str">
        <f t="shared" si="21"/>
        <v>juni 2022</v>
      </c>
      <c r="M27" s="35">
        <f t="shared" ca="1" si="15"/>
        <v>0</v>
      </c>
      <c r="N27" s="31">
        <f t="shared" si="22"/>
        <v>6</v>
      </c>
      <c r="O27" s="31">
        <f t="shared" si="23"/>
        <v>2022</v>
      </c>
      <c r="Q27" s="35">
        <f t="shared" ca="1" si="16"/>
        <v>0</v>
      </c>
      <c r="X27" s="31">
        <v>2041</v>
      </c>
      <c r="Y27" s="31">
        <v>28</v>
      </c>
    </row>
    <row r="28" spans="1:25" x14ac:dyDescent="0.25">
      <c r="A28" s="31">
        <f t="shared" si="9"/>
        <v>2022</v>
      </c>
      <c r="B28" s="31">
        <f t="shared" si="10"/>
        <v>6</v>
      </c>
      <c r="C28" s="31">
        <f t="shared" si="17"/>
        <v>24270</v>
      </c>
      <c r="D28" s="31">
        <f t="shared" si="12"/>
        <v>-8</v>
      </c>
      <c r="F28" s="34">
        <f>ROUND($D28/$C10*Inkomsten!D20,2)</f>
        <v>0</v>
      </c>
      <c r="G28" s="34">
        <f>ROUND($D28/$C10*Inkomsten!E20,2)</f>
        <v>0</v>
      </c>
      <c r="H28" s="34">
        <f t="shared" si="13"/>
        <v>0</v>
      </c>
      <c r="I28" s="34">
        <f t="shared" si="14"/>
        <v>0</v>
      </c>
      <c r="J28" s="31" t="str">
        <f t="shared" si="20"/>
        <v>juli</v>
      </c>
      <c r="K28" s="31" t="str">
        <f t="shared" si="21"/>
        <v>juli 2022</v>
      </c>
      <c r="M28" s="35">
        <f t="shared" ca="1" si="15"/>
        <v>0</v>
      </c>
      <c r="N28" s="31">
        <f t="shared" si="22"/>
        <v>7</v>
      </c>
      <c r="O28" s="31">
        <f t="shared" si="23"/>
        <v>2022</v>
      </c>
      <c r="Q28" s="35">
        <f t="shared" ca="1" si="16"/>
        <v>0</v>
      </c>
      <c r="X28" s="31">
        <v>2042</v>
      </c>
      <c r="Y28" s="31">
        <v>28</v>
      </c>
    </row>
    <row r="29" spans="1:25" x14ac:dyDescent="0.25">
      <c r="A29" s="31">
        <f t="shared" si="9"/>
        <v>2022</v>
      </c>
      <c r="B29" s="31">
        <f t="shared" si="10"/>
        <v>7</v>
      </c>
      <c r="C29" s="31">
        <f t="shared" si="17"/>
        <v>24271</v>
      </c>
      <c r="D29" s="31">
        <f t="shared" si="12"/>
        <v>-3</v>
      </c>
      <c r="F29" s="34">
        <f>ROUND($D29/$C11*Inkomsten!D21,2)</f>
        <v>0</v>
      </c>
      <c r="G29" s="34">
        <f>ROUND($D29/$C11*Inkomsten!E21,2)</f>
        <v>0</v>
      </c>
      <c r="H29" s="34">
        <f t="shared" si="13"/>
        <v>0</v>
      </c>
      <c r="I29" s="34">
        <f t="shared" si="14"/>
        <v>0</v>
      </c>
      <c r="J29" s="31" t="str">
        <f t="shared" si="20"/>
        <v>augustus</v>
      </c>
      <c r="K29" s="31" t="str">
        <f t="shared" si="21"/>
        <v>augustus 2022</v>
      </c>
      <c r="M29" s="35">
        <f t="shared" ca="1" si="15"/>
        <v>0</v>
      </c>
      <c r="N29" s="31">
        <f t="shared" si="22"/>
        <v>8</v>
      </c>
      <c r="O29" s="31">
        <f t="shared" si="23"/>
        <v>2022</v>
      </c>
      <c r="Q29" s="35">
        <f t="shared" ca="1" si="16"/>
        <v>0</v>
      </c>
      <c r="X29" s="31">
        <v>2043</v>
      </c>
      <c r="Y29" s="31">
        <v>28</v>
      </c>
    </row>
    <row r="30" spans="1:25" x14ac:dyDescent="0.25">
      <c r="A30" s="31">
        <f t="shared" si="9"/>
        <v>2022</v>
      </c>
      <c r="B30" s="31">
        <f t="shared" si="10"/>
        <v>8</v>
      </c>
      <c r="C30" s="31">
        <f t="shared" si="17"/>
        <v>24272</v>
      </c>
      <c r="D30" s="31">
        <f t="shared" si="12"/>
        <v>3</v>
      </c>
      <c r="F30" s="34">
        <f>ROUND($D30/$C12*Inkomsten!D22,2)</f>
        <v>0</v>
      </c>
      <c r="G30" s="34">
        <f>ROUND($D30/$C12*Inkomsten!E22,2)</f>
        <v>0</v>
      </c>
      <c r="H30" s="34">
        <f t="shared" si="13"/>
        <v>0</v>
      </c>
      <c r="I30" s="34">
        <f t="shared" si="14"/>
        <v>0</v>
      </c>
      <c r="J30" s="31" t="str">
        <f t="shared" si="20"/>
        <v>september</v>
      </c>
      <c r="K30" s="31" t="str">
        <f t="shared" si="21"/>
        <v>september 2022</v>
      </c>
      <c r="M30" s="35">
        <f t="shared" ca="1" si="15"/>
        <v>0</v>
      </c>
      <c r="N30" s="31">
        <f t="shared" si="22"/>
        <v>9</v>
      </c>
      <c r="O30" s="31">
        <f t="shared" si="23"/>
        <v>2022</v>
      </c>
      <c r="Q30" s="35">
        <f t="shared" ca="1" si="16"/>
        <v>0</v>
      </c>
      <c r="X30" s="31">
        <v>2044</v>
      </c>
      <c r="Y30" s="31">
        <v>29</v>
      </c>
    </row>
    <row r="31" spans="1:25" x14ac:dyDescent="0.25">
      <c r="A31" s="31">
        <f t="shared" si="9"/>
        <v>2022</v>
      </c>
      <c r="B31" s="31">
        <f t="shared" si="10"/>
        <v>9</v>
      </c>
      <c r="C31" s="31">
        <f t="shared" si="17"/>
        <v>24273</v>
      </c>
      <c r="D31" s="31">
        <f t="shared" si="12"/>
        <v>8</v>
      </c>
      <c r="F31" s="34">
        <f>ROUND($D31/$C13*Inkomsten!D23,2)</f>
        <v>0</v>
      </c>
      <c r="G31" s="34">
        <f>ROUND($D31/$C13*Inkomsten!E23,2)</f>
        <v>0</v>
      </c>
      <c r="H31" s="34">
        <f t="shared" si="13"/>
        <v>0</v>
      </c>
      <c r="I31" s="34">
        <f t="shared" si="14"/>
        <v>0</v>
      </c>
      <c r="J31" s="31" t="str">
        <f t="shared" si="20"/>
        <v>oktober</v>
      </c>
      <c r="K31" s="31" t="str">
        <f t="shared" si="21"/>
        <v>oktober 2022</v>
      </c>
      <c r="M31" s="35">
        <f t="shared" ca="1" si="15"/>
        <v>0</v>
      </c>
      <c r="N31" s="31">
        <f t="shared" si="22"/>
        <v>10</v>
      </c>
      <c r="O31" s="31">
        <f t="shared" si="23"/>
        <v>2022</v>
      </c>
      <c r="Q31" s="35">
        <f t="shared" ca="1" si="16"/>
        <v>0</v>
      </c>
      <c r="X31" s="31">
        <v>2045</v>
      </c>
      <c r="Y31" s="31">
        <v>28</v>
      </c>
    </row>
    <row r="32" spans="1:25" x14ac:dyDescent="0.25">
      <c r="A32" s="31">
        <f t="shared" si="9"/>
        <v>2022</v>
      </c>
      <c r="B32" s="31">
        <f t="shared" si="10"/>
        <v>10</v>
      </c>
      <c r="C32" s="31">
        <f t="shared" si="17"/>
        <v>24274</v>
      </c>
      <c r="D32" s="31">
        <f t="shared" si="12"/>
        <v>13</v>
      </c>
      <c r="F32" s="34">
        <f>ROUND($D32/$C14*Inkomsten!D24,2)</f>
        <v>0</v>
      </c>
      <c r="G32" s="34">
        <f>ROUND($D32/$C14*Inkomsten!E24,2)</f>
        <v>0</v>
      </c>
      <c r="H32" s="34">
        <f t="shared" si="13"/>
        <v>0</v>
      </c>
      <c r="I32" s="34">
        <f t="shared" si="14"/>
        <v>0</v>
      </c>
      <c r="J32" s="31" t="str">
        <f t="shared" si="20"/>
        <v>november</v>
      </c>
      <c r="K32" s="31" t="str">
        <f t="shared" si="21"/>
        <v>november 2022</v>
      </c>
      <c r="M32" s="35">
        <f t="shared" ca="1" si="15"/>
        <v>0</v>
      </c>
      <c r="N32" s="31">
        <f t="shared" si="22"/>
        <v>11</v>
      </c>
      <c r="O32" s="31">
        <f t="shared" si="23"/>
        <v>2022</v>
      </c>
      <c r="Q32" s="35">
        <f t="shared" ca="1" si="16"/>
        <v>0</v>
      </c>
      <c r="X32" s="31">
        <v>2046</v>
      </c>
      <c r="Y32" s="31">
        <v>28</v>
      </c>
    </row>
    <row r="33" spans="1:25" x14ac:dyDescent="0.25">
      <c r="A33" s="31">
        <f t="shared" si="9"/>
        <v>2022</v>
      </c>
      <c r="B33" s="31">
        <f t="shared" si="10"/>
        <v>11</v>
      </c>
      <c r="C33" s="31">
        <f t="shared" si="17"/>
        <v>24275</v>
      </c>
      <c r="D33" s="31">
        <f t="shared" si="12"/>
        <v>18</v>
      </c>
      <c r="F33" s="34">
        <f>ROUND($D33/$C15*Inkomsten!D25,2)</f>
        <v>0</v>
      </c>
      <c r="G33" s="34">
        <f>ROUND($D33/$C15*Inkomsten!E25,2)</f>
        <v>0</v>
      </c>
      <c r="H33" s="34">
        <f t="shared" si="13"/>
        <v>0</v>
      </c>
      <c r="I33" s="34">
        <f t="shared" si="14"/>
        <v>0</v>
      </c>
      <c r="J33" s="31" t="str">
        <f t="shared" si="20"/>
        <v>december</v>
      </c>
      <c r="K33" s="31" t="str">
        <f t="shared" si="21"/>
        <v>december 2022</v>
      </c>
      <c r="M33" s="35">
        <f t="shared" ca="1" si="15"/>
        <v>0</v>
      </c>
      <c r="N33" s="31">
        <f t="shared" si="22"/>
        <v>12</v>
      </c>
      <c r="O33" s="31">
        <f t="shared" si="23"/>
        <v>2022</v>
      </c>
      <c r="Q33" s="35">
        <f t="shared" ca="1" si="16"/>
        <v>0</v>
      </c>
      <c r="X33" s="31">
        <v>2047</v>
      </c>
      <c r="Y33" s="31">
        <v>28</v>
      </c>
    </row>
    <row r="34" spans="1:25" x14ac:dyDescent="0.25">
      <c r="A34" s="31">
        <f t="shared" si="9"/>
        <v>2022</v>
      </c>
      <c r="B34" s="31">
        <f t="shared" si="10"/>
        <v>12</v>
      </c>
      <c r="C34" s="31">
        <f t="shared" si="17"/>
        <v>24276</v>
      </c>
      <c r="D34" s="31">
        <f t="shared" si="12"/>
        <v>23</v>
      </c>
      <c r="F34" s="34">
        <f>ROUND($D34/$C16*Inkomsten!D26,2)</f>
        <v>0</v>
      </c>
      <c r="G34" s="34">
        <f>ROUND($D34/$C16*Inkomsten!E26,2)</f>
        <v>0</v>
      </c>
      <c r="H34" s="34">
        <f t="shared" si="13"/>
        <v>0</v>
      </c>
      <c r="I34" s="34">
        <f t="shared" si="14"/>
        <v>0</v>
      </c>
      <c r="J34" s="31" t="str">
        <f t="shared" si="20"/>
        <v>januari</v>
      </c>
      <c r="K34" s="31" t="str">
        <f t="shared" si="21"/>
        <v>januari 2023</v>
      </c>
      <c r="M34" s="35">
        <f t="shared" ca="1" si="15"/>
        <v>0</v>
      </c>
      <c r="N34" s="31">
        <f t="shared" si="22"/>
        <v>1</v>
      </c>
      <c r="O34" s="31">
        <f t="shared" si="23"/>
        <v>2023</v>
      </c>
      <c r="Q34" s="35">
        <f t="shared" ca="1" si="16"/>
        <v>0</v>
      </c>
      <c r="X34" s="31">
        <v>2048</v>
      </c>
      <c r="Y34" s="31">
        <v>29</v>
      </c>
    </row>
    <row r="35" spans="1:25" x14ac:dyDescent="0.25">
      <c r="A35" s="36">
        <f t="shared" si="9"/>
        <v>2023</v>
      </c>
      <c r="B35" s="31">
        <f t="shared" si="10"/>
        <v>1</v>
      </c>
      <c r="C35" s="31">
        <f t="shared" si="17"/>
        <v>24277</v>
      </c>
      <c r="D35" s="31">
        <f t="shared" si="12"/>
        <v>28</v>
      </c>
      <c r="F35" s="34">
        <f>ROUND($D35/$C17*Inkomsten!D27,2)</f>
        <v>0</v>
      </c>
      <c r="G35" s="34">
        <f>ROUND($D35/$C17*Inkomsten!E27,2)</f>
        <v>0</v>
      </c>
      <c r="H35" s="34">
        <f t="shared" si="13"/>
        <v>0</v>
      </c>
      <c r="I35" s="34">
        <f t="shared" si="14"/>
        <v>0</v>
      </c>
      <c r="M35" s="35">
        <f ca="1">SUM(M21:M34)</f>
        <v>0</v>
      </c>
      <c r="Q35" s="35">
        <f ca="1">SUM(Q21:Q34)</f>
        <v>0</v>
      </c>
    </row>
    <row r="36" spans="1:25" x14ac:dyDescent="0.25">
      <c r="A36" s="37">
        <f t="shared" ref="A36:A50" si="24">YEAR(B3)</f>
        <v>2022</v>
      </c>
      <c r="B36" s="37">
        <f t="shared" ref="B36:B50" si="25">MONTH(B3)</f>
        <v>1</v>
      </c>
      <c r="C36" s="31">
        <f>A36*12+B36</f>
        <v>24265</v>
      </c>
      <c r="D36" s="31">
        <f t="shared" ref="D36:D50" si="26">K3</f>
        <v>7</v>
      </c>
      <c r="F36" s="34">
        <f>ROUND($D36/$C3*Inkomsten!D13,2)</f>
        <v>0</v>
      </c>
      <c r="G36" s="34">
        <f>ROUND($D36/$C3*Inkomsten!E13,2)</f>
        <v>0</v>
      </c>
      <c r="L36" s="34"/>
    </row>
    <row r="37" spans="1:25" x14ac:dyDescent="0.25">
      <c r="A37" s="37">
        <f t="shared" si="24"/>
        <v>2022</v>
      </c>
      <c r="B37" s="37">
        <f t="shared" si="25"/>
        <v>1</v>
      </c>
      <c r="C37" s="31">
        <f>A37*12+B37</f>
        <v>24265</v>
      </c>
      <c r="D37" s="31">
        <f t="shared" si="26"/>
        <v>0</v>
      </c>
      <c r="F37" s="34">
        <f>ROUND($D37/$C4*Inkomsten!D14,2)</f>
        <v>0</v>
      </c>
      <c r="G37" s="34">
        <f>ROUND($D37/$C4*Inkomsten!E14,2)</f>
        <v>0</v>
      </c>
      <c r="L37" s="34"/>
    </row>
    <row r="38" spans="1:25" x14ac:dyDescent="0.25">
      <c r="A38" s="37">
        <f t="shared" si="24"/>
        <v>2022</v>
      </c>
      <c r="B38" s="37">
        <f t="shared" si="25"/>
        <v>2</v>
      </c>
      <c r="C38" s="31">
        <f>A38*12+B38</f>
        <v>24266</v>
      </c>
      <c r="D38" s="31">
        <f t="shared" si="26"/>
        <v>57</v>
      </c>
      <c r="F38" s="34">
        <f>ROUND($D38/$C5*Inkomsten!D15,2)</f>
        <v>0</v>
      </c>
      <c r="G38" s="34">
        <f>ROUND($D38/$C5*Inkomsten!E15,2)</f>
        <v>0</v>
      </c>
      <c r="L38" s="34"/>
      <c r="Q38" s="34"/>
    </row>
    <row r="39" spans="1:25" x14ac:dyDescent="0.25">
      <c r="A39" s="37">
        <f t="shared" si="24"/>
        <v>2022</v>
      </c>
      <c r="B39" s="37">
        <f t="shared" si="25"/>
        <v>3</v>
      </c>
      <c r="C39" s="31">
        <f t="shared" ref="C39:C50" si="27">A39*12+B39</f>
        <v>24267</v>
      </c>
      <c r="D39" s="31">
        <f t="shared" si="26"/>
        <v>54</v>
      </c>
      <c r="F39" s="34">
        <f>ROUND($D39/$C6*Inkomsten!D16,2)</f>
        <v>0</v>
      </c>
      <c r="G39" s="34">
        <f>ROUND($D39/$C6*Inkomsten!E16,2)</f>
        <v>0</v>
      </c>
      <c r="L39" s="34"/>
      <c r="Q39" s="34"/>
    </row>
    <row r="40" spans="1:25" x14ac:dyDescent="0.25">
      <c r="A40" s="37">
        <f t="shared" si="24"/>
        <v>2022</v>
      </c>
      <c r="B40" s="37">
        <f t="shared" si="25"/>
        <v>4</v>
      </c>
      <c r="C40" s="31">
        <f t="shared" si="27"/>
        <v>24268</v>
      </c>
      <c r="D40" s="31">
        <f t="shared" si="26"/>
        <v>51</v>
      </c>
      <c r="F40" s="34">
        <f>ROUND($D40/$C7*Inkomsten!D17,2)</f>
        <v>0</v>
      </c>
      <c r="G40" s="34">
        <f>ROUND($D40/$C7*Inkomsten!E17,2)</f>
        <v>0</v>
      </c>
      <c r="L40" s="34"/>
      <c r="Q40" s="34"/>
    </row>
    <row r="41" spans="1:25" x14ac:dyDescent="0.25">
      <c r="A41" s="37">
        <f t="shared" si="24"/>
        <v>2022</v>
      </c>
      <c r="B41" s="37">
        <f t="shared" si="25"/>
        <v>5</v>
      </c>
      <c r="C41" s="31">
        <f t="shared" si="27"/>
        <v>24269</v>
      </c>
      <c r="D41" s="31">
        <f t="shared" si="26"/>
        <v>46</v>
      </c>
      <c r="F41" s="34">
        <f>ROUND($D41/$C8*Inkomsten!D18,2)</f>
        <v>0</v>
      </c>
      <c r="G41" s="34">
        <f>ROUND($D41/$C8*Inkomsten!E18,2)</f>
        <v>0</v>
      </c>
      <c r="L41" s="34"/>
      <c r="Q41" s="34"/>
    </row>
    <row r="42" spans="1:25" x14ac:dyDescent="0.25">
      <c r="A42" s="37">
        <f t="shared" si="24"/>
        <v>2022</v>
      </c>
      <c r="B42" s="37">
        <f t="shared" si="25"/>
        <v>6</v>
      </c>
      <c r="C42" s="31">
        <f t="shared" si="27"/>
        <v>24270</v>
      </c>
      <c r="D42" s="31">
        <f t="shared" si="26"/>
        <v>41</v>
      </c>
      <c r="F42" s="34">
        <f>ROUND($D42/$C9*Inkomsten!D19,2)</f>
        <v>0</v>
      </c>
      <c r="G42" s="34">
        <f>ROUND($D42/$C9*Inkomsten!E19,2)</f>
        <v>0</v>
      </c>
      <c r="L42" s="34"/>
      <c r="Q42" s="34"/>
    </row>
    <row r="43" spans="1:25" x14ac:dyDescent="0.25">
      <c r="A43" s="37">
        <f t="shared" si="24"/>
        <v>2022</v>
      </c>
      <c r="B43" s="37">
        <f t="shared" si="25"/>
        <v>7</v>
      </c>
      <c r="C43" s="31">
        <f t="shared" si="27"/>
        <v>24271</v>
      </c>
      <c r="D43" s="31">
        <f t="shared" si="26"/>
        <v>36</v>
      </c>
      <c r="F43" s="34">
        <f>ROUND($D43/$C10*Inkomsten!D20,2)</f>
        <v>0</v>
      </c>
      <c r="G43" s="34">
        <f>ROUND($D43/$C10*Inkomsten!E20,2)</f>
        <v>0</v>
      </c>
      <c r="L43" s="34"/>
      <c r="Q43" s="34"/>
    </row>
    <row r="44" spans="1:25" x14ac:dyDescent="0.25">
      <c r="A44" s="37">
        <f t="shared" si="24"/>
        <v>2022</v>
      </c>
      <c r="B44" s="37">
        <f t="shared" si="25"/>
        <v>8</v>
      </c>
      <c r="C44" s="31">
        <f t="shared" si="27"/>
        <v>24272</v>
      </c>
      <c r="D44" s="31">
        <f t="shared" si="26"/>
        <v>31</v>
      </c>
      <c r="F44" s="34">
        <f>ROUND($D44/$C11*Inkomsten!D21,2)</f>
        <v>0</v>
      </c>
      <c r="G44" s="34">
        <f>ROUND($D44/$C11*Inkomsten!E21,2)</f>
        <v>0</v>
      </c>
      <c r="L44" s="34"/>
      <c r="Q44" s="34"/>
    </row>
    <row r="45" spans="1:25" x14ac:dyDescent="0.25">
      <c r="A45" s="37">
        <f t="shared" si="24"/>
        <v>2022</v>
      </c>
      <c r="B45" s="37">
        <f t="shared" si="25"/>
        <v>9</v>
      </c>
      <c r="C45" s="31">
        <f t="shared" si="27"/>
        <v>24273</v>
      </c>
      <c r="D45" s="31">
        <f t="shared" si="26"/>
        <v>25</v>
      </c>
      <c r="F45" s="34">
        <f>ROUND($D45/$C12*Inkomsten!D22,2)</f>
        <v>0</v>
      </c>
      <c r="G45" s="34">
        <f>ROUND($D45/$C12*Inkomsten!E22,2)</f>
        <v>0</v>
      </c>
      <c r="L45" s="34"/>
      <c r="Q45" s="34"/>
    </row>
    <row r="46" spans="1:25" x14ac:dyDescent="0.25">
      <c r="A46" s="37">
        <f t="shared" si="24"/>
        <v>2022</v>
      </c>
      <c r="B46" s="37">
        <f t="shared" si="25"/>
        <v>10</v>
      </c>
      <c r="C46" s="31">
        <f t="shared" si="27"/>
        <v>24274</v>
      </c>
      <c r="D46" s="31">
        <f t="shared" si="26"/>
        <v>20</v>
      </c>
      <c r="F46" s="34">
        <f>ROUND($D46/$C13*Inkomsten!D23,2)</f>
        <v>0</v>
      </c>
      <c r="G46" s="34">
        <f>ROUND($D46/$C13*Inkomsten!E23,2)</f>
        <v>0</v>
      </c>
      <c r="L46" s="34"/>
      <c r="Q46" s="34"/>
    </row>
    <row r="47" spans="1:25" x14ac:dyDescent="0.25">
      <c r="A47" s="37">
        <f t="shared" si="24"/>
        <v>2022</v>
      </c>
      <c r="B47" s="37">
        <f t="shared" si="25"/>
        <v>11</v>
      </c>
      <c r="C47" s="31">
        <f t="shared" si="27"/>
        <v>24275</v>
      </c>
      <c r="D47" s="31">
        <f t="shared" si="26"/>
        <v>15</v>
      </c>
      <c r="F47" s="34">
        <f>ROUND($D47/$C14*Inkomsten!D24,2)</f>
        <v>0</v>
      </c>
      <c r="G47" s="34">
        <f>ROUND($D47/$C14*Inkomsten!E24,2)</f>
        <v>0</v>
      </c>
      <c r="L47" s="34"/>
      <c r="Q47" s="34"/>
    </row>
    <row r="48" spans="1:25" x14ac:dyDescent="0.25">
      <c r="A48" s="37">
        <f t="shared" si="24"/>
        <v>2022</v>
      </c>
      <c r="B48" s="37">
        <f t="shared" si="25"/>
        <v>12</v>
      </c>
      <c r="C48" s="31">
        <f t="shared" si="27"/>
        <v>24276</v>
      </c>
      <c r="D48" s="31">
        <f t="shared" si="26"/>
        <v>10</v>
      </c>
      <c r="F48" s="34">
        <f>ROUND($D48/$C15*Inkomsten!D25,2)</f>
        <v>0</v>
      </c>
      <c r="G48" s="34">
        <f>ROUND($D48/$C15*Inkomsten!E25,2)</f>
        <v>0</v>
      </c>
      <c r="L48" s="34"/>
      <c r="Q48" s="34"/>
    </row>
    <row r="49" spans="1:17" x14ac:dyDescent="0.25">
      <c r="A49" s="37">
        <f t="shared" si="24"/>
        <v>2023</v>
      </c>
      <c r="B49" s="37">
        <f t="shared" si="25"/>
        <v>1</v>
      </c>
      <c r="C49" s="31">
        <f t="shared" si="27"/>
        <v>24277</v>
      </c>
      <c r="D49" s="31">
        <f t="shared" si="26"/>
        <v>5</v>
      </c>
      <c r="F49" s="34">
        <f>ROUND($D49/$C16*Inkomsten!D26,2)</f>
        <v>0</v>
      </c>
      <c r="G49" s="34">
        <f>ROUND($D49/$C16*Inkomsten!E26,2)</f>
        <v>0</v>
      </c>
      <c r="L49" s="34"/>
      <c r="Q49" s="34"/>
    </row>
    <row r="50" spans="1:17" x14ac:dyDescent="0.25">
      <c r="A50" s="37">
        <f t="shared" si="24"/>
        <v>2023</v>
      </c>
      <c r="B50" s="37">
        <f t="shared" si="25"/>
        <v>1</v>
      </c>
      <c r="C50" s="31">
        <f t="shared" si="27"/>
        <v>24277</v>
      </c>
      <c r="D50" s="31">
        <f t="shared" si="26"/>
        <v>0</v>
      </c>
      <c r="F50" s="34">
        <f>ROUND($D50/$C17*Inkomsten!D27,2)</f>
        <v>0</v>
      </c>
      <c r="G50" s="34">
        <f>ROUND($D50/$C17*Inkomsten!E27,2)</f>
        <v>0</v>
      </c>
      <c r="L50" s="34"/>
      <c r="Q50" s="34"/>
    </row>
    <row r="51" spans="1:17" x14ac:dyDescent="0.25">
      <c r="Q51" s="34"/>
    </row>
    <row r="52" spans="1:17" x14ac:dyDescent="0.25">
      <c r="F52" s="34">
        <f>SUM(F22:F51)</f>
        <v>0</v>
      </c>
      <c r="Q52" s="34"/>
    </row>
    <row r="53" spans="1:17" x14ac:dyDescent="0.25">
      <c r="A53" s="31">
        <f>YEAR(A3)</f>
        <v>2021</v>
      </c>
      <c r="B53" s="31">
        <f>MONTH(A3)</f>
        <v>12</v>
      </c>
      <c r="C53" s="31">
        <f>A53*12+B53</f>
        <v>24264</v>
      </c>
    </row>
    <row r="54" spans="1:17" x14ac:dyDescent="0.25">
      <c r="A54" s="31">
        <f>IF(B53=12,A53+1)</f>
        <v>2022</v>
      </c>
      <c r="B54" s="31">
        <f>IF(B53+1=13,1,B53+1)</f>
        <v>1</v>
      </c>
      <c r="C54" s="31">
        <f t="shared" ref="C54:C66" si="28">A54*12+B54</f>
        <v>24265</v>
      </c>
    </row>
    <row r="55" spans="1:17" x14ac:dyDescent="0.25">
      <c r="A55" s="31">
        <f>IF(B54=12,A54+1,A54)</f>
        <v>2022</v>
      </c>
      <c r="B55" s="31">
        <f t="shared" ref="B55:B66" si="29">IF(B54+1=13,1,B54+1)</f>
        <v>2</v>
      </c>
      <c r="C55" s="31">
        <f t="shared" si="28"/>
        <v>24266</v>
      </c>
    </row>
    <row r="56" spans="1:17" x14ac:dyDescent="0.25">
      <c r="A56" s="31">
        <f t="shared" ref="A56:A66" si="30">IF(B55=12,A55+1,A55)</f>
        <v>2022</v>
      </c>
      <c r="B56" s="31">
        <f t="shared" si="29"/>
        <v>3</v>
      </c>
      <c r="C56" s="31">
        <f t="shared" si="28"/>
        <v>24267</v>
      </c>
    </row>
    <row r="57" spans="1:17" x14ac:dyDescent="0.25">
      <c r="A57" s="31">
        <f t="shared" si="30"/>
        <v>2022</v>
      </c>
      <c r="B57" s="31">
        <f t="shared" si="29"/>
        <v>4</v>
      </c>
      <c r="C57" s="31">
        <f t="shared" si="28"/>
        <v>24268</v>
      </c>
    </row>
    <row r="58" spans="1:17" x14ac:dyDescent="0.25">
      <c r="A58" s="31">
        <f t="shared" si="30"/>
        <v>2022</v>
      </c>
      <c r="B58" s="31">
        <f t="shared" si="29"/>
        <v>5</v>
      </c>
      <c r="C58" s="31">
        <f t="shared" si="28"/>
        <v>24269</v>
      </c>
    </row>
    <row r="59" spans="1:17" x14ac:dyDescent="0.25">
      <c r="A59" s="31">
        <f t="shared" si="30"/>
        <v>2022</v>
      </c>
      <c r="B59" s="31">
        <f t="shared" si="29"/>
        <v>6</v>
      </c>
      <c r="C59" s="31">
        <f t="shared" si="28"/>
        <v>24270</v>
      </c>
    </row>
    <row r="60" spans="1:17" x14ac:dyDescent="0.25">
      <c r="A60" s="31">
        <f t="shared" si="30"/>
        <v>2022</v>
      </c>
      <c r="B60" s="31">
        <f t="shared" si="29"/>
        <v>7</v>
      </c>
      <c r="C60" s="31">
        <f t="shared" si="28"/>
        <v>24271</v>
      </c>
    </row>
    <row r="61" spans="1:17" x14ac:dyDescent="0.25">
      <c r="A61" s="31">
        <f t="shared" si="30"/>
        <v>2022</v>
      </c>
      <c r="B61" s="31">
        <f t="shared" si="29"/>
        <v>8</v>
      </c>
      <c r="C61" s="31">
        <f t="shared" si="28"/>
        <v>24272</v>
      </c>
    </row>
    <row r="62" spans="1:17" x14ac:dyDescent="0.25">
      <c r="A62" s="31">
        <f t="shared" si="30"/>
        <v>2022</v>
      </c>
      <c r="B62" s="31">
        <f t="shared" si="29"/>
        <v>9</v>
      </c>
      <c r="C62" s="31">
        <f t="shared" si="28"/>
        <v>24273</v>
      </c>
    </row>
    <row r="63" spans="1:17" x14ac:dyDescent="0.25">
      <c r="A63" s="31">
        <f t="shared" si="30"/>
        <v>2022</v>
      </c>
      <c r="B63" s="31">
        <f t="shared" si="29"/>
        <v>10</v>
      </c>
      <c r="C63" s="31">
        <f t="shared" si="28"/>
        <v>24274</v>
      </c>
    </row>
    <row r="64" spans="1:17" x14ac:dyDescent="0.25">
      <c r="A64" s="31">
        <f t="shared" si="30"/>
        <v>2022</v>
      </c>
      <c r="B64" s="31">
        <f t="shared" si="29"/>
        <v>11</v>
      </c>
      <c r="C64" s="31">
        <f t="shared" si="28"/>
        <v>24275</v>
      </c>
    </row>
    <row r="65" spans="1:3" x14ac:dyDescent="0.25">
      <c r="A65" s="31">
        <f t="shared" si="30"/>
        <v>2022</v>
      </c>
      <c r="B65" s="31">
        <f t="shared" si="29"/>
        <v>12</v>
      </c>
      <c r="C65" s="31">
        <f t="shared" si="28"/>
        <v>24276</v>
      </c>
    </row>
    <row r="66" spans="1:3" x14ac:dyDescent="0.25">
      <c r="A66" s="31">
        <f t="shared" si="30"/>
        <v>2023</v>
      </c>
      <c r="B66" s="31">
        <f t="shared" si="29"/>
        <v>1</v>
      </c>
      <c r="C66" s="31">
        <f t="shared" si="28"/>
        <v>24277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BD7D8-C55A-4831-8307-A50160FC68C1}">
  <dimension ref="A1:AS62"/>
  <sheetViews>
    <sheetView workbookViewId="0">
      <selection activeCell="L3" sqref="L3"/>
    </sheetView>
  </sheetViews>
  <sheetFormatPr defaultColWidth="9.140625" defaultRowHeight="15" x14ac:dyDescent="0.25"/>
  <cols>
    <col min="1" max="2" width="10.5703125" style="31" bestFit="1" customWidth="1"/>
    <col min="3" max="5" width="9.28515625" style="31" bestFit="1" customWidth="1"/>
    <col min="6" max="6" width="10.5703125" style="31" bestFit="1" customWidth="1"/>
    <col min="7" max="7" width="10.85546875" style="31" customWidth="1"/>
    <col min="8" max="8" width="10.5703125" style="31" bestFit="1" customWidth="1"/>
    <col min="9" max="9" width="9.28515625" style="31" bestFit="1" customWidth="1"/>
    <col min="10" max="10" width="10.42578125" style="31" bestFit="1" customWidth="1"/>
    <col min="11" max="11" width="10.7109375" style="31" bestFit="1" customWidth="1"/>
    <col min="12" max="12" width="9.28515625" style="116" bestFit="1" customWidth="1"/>
    <col min="13" max="17" width="9.140625" style="31"/>
    <col min="18" max="18" width="9.28515625" style="31" customWidth="1"/>
    <col min="19" max="19" width="9.7109375" style="31" customWidth="1"/>
    <col min="20" max="23" width="9.140625" style="31"/>
    <col min="24" max="24" width="11.7109375" style="31" customWidth="1"/>
    <col min="25" max="25" width="10.7109375" style="31" customWidth="1"/>
    <col min="26" max="44" width="9.140625" style="31"/>
    <col min="45" max="45" width="10.7109375" style="31" customWidth="1"/>
    <col min="46" max="16384" width="9.140625" style="31"/>
  </cols>
  <sheetData>
    <row r="1" spans="1:27" x14ac:dyDescent="0.25">
      <c r="A1" s="31" t="s">
        <v>52</v>
      </c>
      <c r="B1" s="32">
        <f>periodekalender!B4</f>
        <v>2022</v>
      </c>
      <c r="N1" s="31" t="s">
        <v>99</v>
      </c>
      <c r="O1" s="31" t="s">
        <v>100</v>
      </c>
      <c r="Q1" s="116" t="s">
        <v>99</v>
      </c>
      <c r="R1" s="116" t="s">
        <v>100</v>
      </c>
      <c r="U1" s="31" t="s">
        <v>116</v>
      </c>
    </row>
    <row r="2" spans="1:27" x14ac:dyDescent="0.25">
      <c r="C2" s="31" t="s">
        <v>20</v>
      </c>
      <c r="D2" s="31" t="s">
        <v>50</v>
      </c>
      <c r="E2" s="31" t="s">
        <v>51</v>
      </c>
      <c r="F2" s="31" t="s">
        <v>53</v>
      </c>
      <c r="G2" s="31" t="s">
        <v>54</v>
      </c>
      <c r="H2" s="31" t="s">
        <v>55</v>
      </c>
      <c r="I2" s="31" t="s">
        <v>56</v>
      </c>
      <c r="K2" s="31" t="s">
        <v>97</v>
      </c>
      <c r="L2" s="116" t="s">
        <v>98</v>
      </c>
      <c r="N2" s="31" t="s">
        <v>97</v>
      </c>
      <c r="O2" s="31" t="s">
        <v>101</v>
      </c>
      <c r="Q2" s="116" t="s">
        <v>98</v>
      </c>
      <c r="R2" s="116" t="s">
        <v>98</v>
      </c>
      <c r="X2" s="31" t="s">
        <v>97</v>
      </c>
      <c r="Y2" s="31" t="s">
        <v>117</v>
      </c>
    </row>
    <row r="3" spans="1:27" x14ac:dyDescent="0.25">
      <c r="A3" s="33">
        <f>periodekalender!B11</f>
        <v>44536</v>
      </c>
      <c r="B3" s="33">
        <f>periodekalender!C11</f>
        <v>44563</v>
      </c>
      <c r="C3" s="31">
        <f>B3-A3+1</f>
        <v>28</v>
      </c>
      <c r="D3" s="31">
        <f>YEAR(A3)</f>
        <v>2021</v>
      </c>
      <c r="E3" s="31">
        <f>YEAR(B3)</f>
        <v>2022</v>
      </c>
      <c r="F3" s="31">
        <f>IF(YEAR(A3)&lt;B1,0, MONTH(A3))</f>
        <v>0</v>
      </c>
      <c r="G3" s="31">
        <f>MONTH(B3)</f>
        <v>1</v>
      </c>
      <c r="H3" s="31">
        <f>IF(C3-I3&gt;0,C3-I3,0)</f>
        <v>26</v>
      </c>
      <c r="I3" s="31">
        <f>IF(DAY(B3)&gt;C3,C3,DAY(B3))</f>
        <v>2</v>
      </c>
      <c r="K3" s="115">
        <f>Inkomsten!D13</f>
        <v>0</v>
      </c>
      <c r="L3" s="117">
        <f>Inkomsten!E13</f>
        <v>0</v>
      </c>
      <c r="N3" s="34">
        <f>K3*H3/C3</f>
        <v>0</v>
      </c>
      <c r="O3" s="34">
        <f>$K3*I3/C3</f>
        <v>0</v>
      </c>
      <c r="P3" s="34">
        <f>N3+O3-K3</f>
        <v>0</v>
      </c>
      <c r="Q3" s="121">
        <f>L3*H3/C3</f>
        <v>0</v>
      </c>
      <c r="R3" s="117">
        <f>L3*I3/C3</f>
        <v>0</v>
      </c>
      <c r="S3" s="34">
        <f>Q3+R3-L3</f>
        <v>0</v>
      </c>
      <c r="U3" s="31" t="s">
        <v>14</v>
      </c>
      <c r="V3" s="32">
        <f>V4-1</f>
        <v>2021</v>
      </c>
      <c r="X3" s="34">
        <f>E$41</f>
        <v>0</v>
      </c>
      <c r="Y3" s="34">
        <f>E62</f>
        <v>0</v>
      </c>
      <c r="AA3" s="31" t="str">
        <f>_xlfn.CONCAT(U3," ",V3)</f>
        <v>december 2021</v>
      </c>
    </row>
    <row r="4" spans="1:27" x14ac:dyDescent="0.25">
      <c r="A4" s="33">
        <f>periodekalender!B12</f>
        <v>44564</v>
      </c>
      <c r="B4" s="33">
        <f>periodekalender!C12</f>
        <v>44591</v>
      </c>
      <c r="C4" s="31">
        <f>B4-A4+1</f>
        <v>28</v>
      </c>
      <c r="D4" s="31">
        <f>YEAR(A4)</f>
        <v>2022</v>
      </c>
      <c r="E4" s="31">
        <f>YEAR(B4)</f>
        <v>2022</v>
      </c>
      <c r="F4" s="31">
        <f>MONTH(A4)</f>
        <v>1</v>
      </c>
      <c r="G4" s="31">
        <f>MONTH(B4)</f>
        <v>1</v>
      </c>
      <c r="H4" s="31">
        <f t="shared" ref="H4:H17" si="0">IF(C4-I4&gt;0,C4-I4,0)</f>
        <v>0</v>
      </c>
      <c r="I4" s="31">
        <f t="shared" ref="I4:I17" si="1">IF(DAY(B4)&gt;C4,C4,DAY(B4))</f>
        <v>28</v>
      </c>
      <c r="K4" s="115">
        <f>Inkomsten!D14</f>
        <v>0</v>
      </c>
      <c r="L4" s="117">
        <f>Inkomsten!E14</f>
        <v>0</v>
      </c>
      <c r="N4" s="34">
        <f t="shared" ref="N4:N17" si="2">K4*H4/C4</f>
        <v>0</v>
      </c>
      <c r="O4" s="34">
        <f t="shared" ref="O4:O17" si="3">K4*I4/C4</f>
        <v>0</v>
      </c>
      <c r="P4" s="34">
        <f t="shared" ref="P4:P17" si="4">N4+O4-K4</f>
        <v>0</v>
      </c>
      <c r="Q4" s="121">
        <f t="shared" ref="Q4:Q17" si="5">L4*H4/C4</f>
        <v>0</v>
      </c>
      <c r="R4" s="117">
        <f t="shared" ref="R4:R17" si="6">L4*I4/C4</f>
        <v>0</v>
      </c>
      <c r="S4" s="34">
        <f t="shared" ref="S4:S17" si="7">Q4+R4-L4</f>
        <v>0</v>
      </c>
      <c r="U4" s="31" t="s">
        <v>3</v>
      </c>
      <c r="V4" s="32">
        <f>$B$1</f>
        <v>2022</v>
      </c>
      <c r="X4" s="34">
        <f>H$41</f>
        <v>0</v>
      </c>
      <c r="Y4" s="34">
        <f>H62</f>
        <v>0</v>
      </c>
      <c r="AA4" s="31" t="str">
        <f t="shared" ref="AA4:AA16" si="8">_xlfn.CONCAT(U4," ",V4)</f>
        <v>januari 2022</v>
      </c>
    </row>
    <row r="5" spans="1:27" x14ac:dyDescent="0.25">
      <c r="A5" s="33">
        <f>periodekalender!B13</f>
        <v>44592</v>
      </c>
      <c r="B5" s="33">
        <f>periodekalender!C13</f>
        <v>44619</v>
      </c>
      <c r="C5" s="31">
        <f t="shared" ref="C5:C17" si="9">B5-A5+1</f>
        <v>28</v>
      </c>
      <c r="D5" s="31">
        <f t="shared" ref="D5:E17" si="10">YEAR(A5)</f>
        <v>2022</v>
      </c>
      <c r="E5" s="31">
        <f t="shared" si="10"/>
        <v>2022</v>
      </c>
      <c r="F5" s="31">
        <f t="shared" ref="F5:G16" si="11">MONTH(A5)</f>
        <v>1</v>
      </c>
      <c r="G5" s="31">
        <f t="shared" si="11"/>
        <v>2</v>
      </c>
      <c r="H5" s="31">
        <f t="shared" si="0"/>
        <v>1</v>
      </c>
      <c r="I5" s="31">
        <f t="shared" si="1"/>
        <v>27</v>
      </c>
      <c r="K5" s="115">
        <f>Inkomsten!D15</f>
        <v>0</v>
      </c>
      <c r="L5" s="117">
        <f>Inkomsten!E15</f>
        <v>0</v>
      </c>
      <c r="N5" s="34">
        <f t="shared" si="2"/>
        <v>0</v>
      </c>
      <c r="O5" s="34">
        <f t="shared" si="3"/>
        <v>0</v>
      </c>
      <c r="P5" s="34">
        <f t="shared" si="4"/>
        <v>0</v>
      </c>
      <c r="Q5" s="121">
        <f t="shared" si="5"/>
        <v>0</v>
      </c>
      <c r="R5" s="117">
        <f t="shared" si="6"/>
        <v>0</v>
      </c>
      <c r="S5" s="34">
        <f t="shared" si="7"/>
        <v>0</v>
      </c>
      <c r="U5" s="31" t="s">
        <v>4</v>
      </c>
      <c r="V5" s="32">
        <f t="shared" ref="V5:V15" si="12">$B$1</f>
        <v>2022</v>
      </c>
      <c r="X5" s="34">
        <f>K$41</f>
        <v>0</v>
      </c>
      <c r="Y5" s="34">
        <f>K62</f>
        <v>0</v>
      </c>
      <c r="AA5" s="31" t="str">
        <f t="shared" si="8"/>
        <v>februari 2022</v>
      </c>
    </row>
    <row r="6" spans="1:27" x14ac:dyDescent="0.25">
      <c r="A6" s="33">
        <f>periodekalender!B14</f>
        <v>44620</v>
      </c>
      <c r="B6" s="33">
        <f>periodekalender!C14</f>
        <v>44647</v>
      </c>
      <c r="C6" s="31">
        <f t="shared" si="9"/>
        <v>28</v>
      </c>
      <c r="D6" s="31">
        <f t="shared" si="10"/>
        <v>2022</v>
      </c>
      <c r="E6" s="31">
        <f t="shared" si="10"/>
        <v>2022</v>
      </c>
      <c r="F6" s="31">
        <f t="shared" si="11"/>
        <v>2</v>
      </c>
      <c r="G6" s="31">
        <f t="shared" si="11"/>
        <v>3</v>
      </c>
      <c r="H6" s="31">
        <f t="shared" si="0"/>
        <v>1</v>
      </c>
      <c r="I6" s="31">
        <f t="shared" si="1"/>
        <v>27</v>
      </c>
      <c r="K6" s="115">
        <f>Inkomsten!D16</f>
        <v>0</v>
      </c>
      <c r="L6" s="117">
        <f>Inkomsten!E16</f>
        <v>0</v>
      </c>
      <c r="N6" s="34">
        <f t="shared" si="2"/>
        <v>0</v>
      </c>
      <c r="O6" s="34">
        <f t="shared" si="3"/>
        <v>0</v>
      </c>
      <c r="P6" s="34">
        <f t="shared" si="4"/>
        <v>0</v>
      </c>
      <c r="Q6" s="121">
        <f t="shared" si="5"/>
        <v>0</v>
      </c>
      <c r="R6" s="117">
        <f t="shared" si="6"/>
        <v>0</v>
      </c>
      <c r="S6" s="34">
        <f t="shared" si="7"/>
        <v>0</v>
      </c>
      <c r="U6" s="31" t="s">
        <v>5</v>
      </c>
      <c r="V6" s="32">
        <f t="shared" si="12"/>
        <v>2022</v>
      </c>
      <c r="X6" s="34">
        <f>N$41</f>
        <v>0</v>
      </c>
      <c r="Y6" s="34">
        <f>N62</f>
        <v>0</v>
      </c>
      <c r="AA6" s="31" t="str">
        <f t="shared" si="8"/>
        <v>maart 2022</v>
      </c>
    </row>
    <row r="7" spans="1:27" x14ac:dyDescent="0.25">
      <c r="A7" s="33">
        <f>periodekalender!B15</f>
        <v>44648</v>
      </c>
      <c r="B7" s="33">
        <f>periodekalender!C15</f>
        <v>44675</v>
      </c>
      <c r="C7" s="31">
        <f t="shared" si="9"/>
        <v>28</v>
      </c>
      <c r="D7" s="31">
        <f t="shared" si="10"/>
        <v>2022</v>
      </c>
      <c r="E7" s="31">
        <f t="shared" si="10"/>
        <v>2022</v>
      </c>
      <c r="F7" s="31">
        <f t="shared" si="11"/>
        <v>3</v>
      </c>
      <c r="G7" s="31">
        <f t="shared" si="11"/>
        <v>4</v>
      </c>
      <c r="H7" s="31">
        <f t="shared" si="0"/>
        <v>4</v>
      </c>
      <c r="I7" s="31">
        <f t="shared" si="1"/>
        <v>24</v>
      </c>
      <c r="K7" s="115">
        <f>Inkomsten!D17</f>
        <v>0</v>
      </c>
      <c r="L7" s="117">
        <f>Inkomsten!E17</f>
        <v>0</v>
      </c>
      <c r="N7" s="34">
        <f t="shared" si="2"/>
        <v>0</v>
      </c>
      <c r="O7" s="34">
        <f t="shared" si="3"/>
        <v>0</v>
      </c>
      <c r="P7" s="34">
        <f t="shared" si="4"/>
        <v>0</v>
      </c>
      <c r="Q7" s="121">
        <f t="shared" si="5"/>
        <v>0</v>
      </c>
      <c r="R7" s="117">
        <f t="shared" si="6"/>
        <v>0</v>
      </c>
      <c r="S7" s="34">
        <f t="shared" si="7"/>
        <v>0</v>
      </c>
      <c r="U7" s="31" t="s">
        <v>6</v>
      </c>
      <c r="V7" s="32">
        <f t="shared" si="12"/>
        <v>2022</v>
      </c>
      <c r="X7" s="34">
        <f>Q$41</f>
        <v>0</v>
      </c>
      <c r="Y7" s="34">
        <f>Q62</f>
        <v>0</v>
      </c>
      <c r="AA7" s="31" t="str">
        <f t="shared" si="8"/>
        <v>april 2022</v>
      </c>
    </row>
    <row r="8" spans="1:27" x14ac:dyDescent="0.25">
      <c r="A8" s="33">
        <f>periodekalender!B16</f>
        <v>44676</v>
      </c>
      <c r="B8" s="33">
        <f>periodekalender!C16</f>
        <v>44703</v>
      </c>
      <c r="C8" s="31">
        <f t="shared" si="9"/>
        <v>28</v>
      </c>
      <c r="D8" s="31">
        <f t="shared" si="10"/>
        <v>2022</v>
      </c>
      <c r="E8" s="31">
        <f t="shared" si="10"/>
        <v>2022</v>
      </c>
      <c r="F8" s="31">
        <f t="shared" si="11"/>
        <v>4</v>
      </c>
      <c r="G8" s="31">
        <f t="shared" si="11"/>
        <v>5</v>
      </c>
      <c r="H8" s="31">
        <f t="shared" si="0"/>
        <v>6</v>
      </c>
      <c r="I8" s="31">
        <f t="shared" si="1"/>
        <v>22</v>
      </c>
      <c r="K8" s="115">
        <f>Inkomsten!D18</f>
        <v>0</v>
      </c>
      <c r="L8" s="117">
        <f>Inkomsten!E18</f>
        <v>0</v>
      </c>
      <c r="N8" s="34">
        <f t="shared" si="2"/>
        <v>0</v>
      </c>
      <c r="O8" s="34">
        <f t="shared" si="3"/>
        <v>0</v>
      </c>
      <c r="P8" s="34">
        <f t="shared" si="4"/>
        <v>0</v>
      </c>
      <c r="Q8" s="121">
        <f t="shared" si="5"/>
        <v>0</v>
      </c>
      <c r="R8" s="117">
        <f t="shared" si="6"/>
        <v>0</v>
      </c>
      <c r="S8" s="34">
        <f t="shared" si="7"/>
        <v>0</v>
      </c>
      <c r="U8" s="31" t="s">
        <v>7</v>
      </c>
      <c r="V8" s="32">
        <f t="shared" si="12"/>
        <v>2022</v>
      </c>
      <c r="X8" s="34">
        <f>T41</f>
        <v>0</v>
      </c>
      <c r="Y8" s="34">
        <f>T62</f>
        <v>0</v>
      </c>
      <c r="AA8" s="31" t="str">
        <f t="shared" si="8"/>
        <v>mei 2022</v>
      </c>
    </row>
    <row r="9" spans="1:27" x14ac:dyDescent="0.25">
      <c r="A9" s="33">
        <f>periodekalender!B17</f>
        <v>44704</v>
      </c>
      <c r="B9" s="33">
        <f>periodekalender!C17</f>
        <v>44731</v>
      </c>
      <c r="C9" s="31">
        <f t="shared" si="9"/>
        <v>28</v>
      </c>
      <c r="D9" s="31">
        <f t="shared" si="10"/>
        <v>2022</v>
      </c>
      <c r="E9" s="31">
        <f t="shared" si="10"/>
        <v>2022</v>
      </c>
      <c r="F9" s="31">
        <f t="shared" si="11"/>
        <v>5</v>
      </c>
      <c r="G9" s="31">
        <f t="shared" si="11"/>
        <v>6</v>
      </c>
      <c r="H9" s="31">
        <f t="shared" si="0"/>
        <v>9</v>
      </c>
      <c r="I9" s="31">
        <f t="shared" si="1"/>
        <v>19</v>
      </c>
      <c r="K9" s="115">
        <f>Inkomsten!D19</f>
        <v>0</v>
      </c>
      <c r="L9" s="117">
        <f>Inkomsten!E19</f>
        <v>0</v>
      </c>
      <c r="N9" s="34">
        <f t="shared" si="2"/>
        <v>0</v>
      </c>
      <c r="O9" s="34">
        <f t="shared" si="3"/>
        <v>0</v>
      </c>
      <c r="P9" s="34">
        <f t="shared" si="4"/>
        <v>0</v>
      </c>
      <c r="Q9" s="121">
        <f t="shared" si="5"/>
        <v>0</v>
      </c>
      <c r="R9" s="117">
        <f t="shared" si="6"/>
        <v>0</v>
      </c>
      <c r="S9" s="34">
        <f t="shared" si="7"/>
        <v>0</v>
      </c>
      <c r="U9" s="31" t="s">
        <v>8</v>
      </c>
      <c r="V9" s="32">
        <f t="shared" si="12"/>
        <v>2022</v>
      </c>
      <c r="X9" s="34">
        <f>W41</f>
        <v>0</v>
      </c>
      <c r="Y9" s="34">
        <f>W62</f>
        <v>0</v>
      </c>
      <c r="AA9" s="31" t="str">
        <f t="shared" si="8"/>
        <v>juni 2022</v>
      </c>
    </row>
    <row r="10" spans="1:27" x14ac:dyDescent="0.25">
      <c r="A10" s="33">
        <f>periodekalender!B18</f>
        <v>44732</v>
      </c>
      <c r="B10" s="33">
        <f>periodekalender!C18</f>
        <v>44759</v>
      </c>
      <c r="C10" s="31">
        <f t="shared" si="9"/>
        <v>28</v>
      </c>
      <c r="D10" s="31">
        <f t="shared" si="10"/>
        <v>2022</v>
      </c>
      <c r="E10" s="31">
        <f t="shared" si="10"/>
        <v>2022</v>
      </c>
      <c r="F10" s="31">
        <f t="shared" si="11"/>
        <v>6</v>
      </c>
      <c r="G10" s="31">
        <f t="shared" si="11"/>
        <v>7</v>
      </c>
      <c r="H10" s="31">
        <f t="shared" si="0"/>
        <v>11</v>
      </c>
      <c r="I10" s="31">
        <f t="shared" si="1"/>
        <v>17</v>
      </c>
      <c r="K10" s="115">
        <f>Inkomsten!D20</f>
        <v>0</v>
      </c>
      <c r="L10" s="117">
        <f>Inkomsten!E20</f>
        <v>0</v>
      </c>
      <c r="N10" s="34">
        <f t="shared" si="2"/>
        <v>0</v>
      </c>
      <c r="O10" s="34">
        <f t="shared" si="3"/>
        <v>0</v>
      </c>
      <c r="P10" s="34">
        <f t="shared" si="4"/>
        <v>0</v>
      </c>
      <c r="Q10" s="121">
        <f t="shared" si="5"/>
        <v>0</v>
      </c>
      <c r="R10" s="117">
        <f t="shared" si="6"/>
        <v>0</v>
      </c>
      <c r="S10" s="34">
        <f t="shared" si="7"/>
        <v>0</v>
      </c>
      <c r="U10" s="31" t="s">
        <v>9</v>
      </c>
      <c r="V10" s="32">
        <f t="shared" si="12"/>
        <v>2022</v>
      </c>
      <c r="X10" s="34">
        <f>Z41</f>
        <v>0</v>
      </c>
      <c r="Y10" s="34">
        <f>Z62</f>
        <v>0</v>
      </c>
      <c r="AA10" s="31" t="str">
        <f t="shared" si="8"/>
        <v>juli 2022</v>
      </c>
    </row>
    <row r="11" spans="1:27" x14ac:dyDescent="0.25">
      <c r="A11" s="33">
        <f>periodekalender!B19</f>
        <v>44760</v>
      </c>
      <c r="B11" s="33">
        <f>periodekalender!C19</f>
        <v>44787</v>
      </c>
      <c r="C11" s="31">
        <f t="shared" si="9"/>
        <v>28</v>
      </c>
      <c r="D11" s="31">
        <f t="shared" si="10"/>
        <v>2022</v>
      </c>
      <c r="E11" s="31">
        <f t="shared" si="10"/>
        <v>2022</v>
      </c>
      <c r="F11" s="31">
        <f t="shared" si="11"/>
        <v>7</v>
      </c>
      <c r="G11" s="31">
        <f t="shared" si="11"/>
        <v>8</v>
      </c>
      <c r="H11" s="31">
        <f t="shared" si="0"/>
        <v>14</v>
      </c>
      <c r="I11" s="31">
        <f t="shared" si="1"/>
        <v>14</v>
      </c>
      <c r="K11" s="115">
        <f>Inkomsten!D21</f>
        <v>0</v>
      </c>
      <c r="L11" s="117">
        <f>Inkomsten!E21</f>
        <v>0</v>
      </c>
      <c r="N11" s="34">
        <f t="shared" si="2"/>
        <v>0</v>
      </c>
      <c r="O11" s="34">
        <f t="shared" si="3"/>
        <v>0</v>
      </c>
      <c r="P11" s="34">
        <f t="shared" si="4"/>
        <v>0</v>
      </c>
      <c r="Q11" s="121">
        <f t="shared" si="5"/>
        <v>0</v>
      </c>
      <c r="R11" s="117">
        <f t="shared" si="6"/>
        <v>0</v>
      </c>
      <c r="S11" s="34">
        <f t="shared" si="7"/>
        <v>0</v>
      </c>
      <c r="U11" s="31" t="s">
        <v>10</v>
      </c>
      <c r="V11" s="32">
        <f t="shared" si="12"/>
        <v>2022</v>
      </c>
      <c r="X11" s="34">
        <f>AC41</f>
        <v>0</v>
      </c>
      <c r="Y11" s="34">
        <f>AC62</f>
        <v>0</v>
      </c>
      <c r="AA11" s="31" t="str">
        <f t="shared" si="8"/>
        <v>augustus 2022</v>
      </c>
    </row>
    <row r="12" spans="1:27" x14ac:dyDescent="0.25">
      <c r="A12" s="33">
        <f>periodekalender!B20</f>
        <v>44788</v>
      </c>
      <c r="B12" s="33">
        <f>periodekalender!C20</f>
        <v>44815</v>
      </c>
      <c r="C12" s="31">
        <f t="shared" si="9"/>
        <v>28</v>
      </c>
      <c r="D12" s="31">
        <f t="shared" si="10"/>
        <v>2022</v>
      </c>
      <c r="E12" s="31">
        <f t="shared" si="10"/>
        <v>2022</v>
      </c>
      <c r="F12" s="31">
        <f t="shared" si="11"/>
        <v>8</v>
      </c>
      <c r="G12" s="31">
        <f t="shared" si="11"/>
        <v>9</v>
      </c>
      <c r="H12" s="31">
        <f t="shared" si="0"/>
        <v>17</v>
      </c>
      <c r="I12" s="31">
        <f t="shared" si="1"/>
        <v>11</v>
      </c>
      <c r="K12" s="115">
        <f>Inkomsten!D22</f>
        <v>0</v>
      </c>
      <c r="L12" s="117">
        <f>Inkomsten!E22</f>
        <v>0</v>
      </c>
      <c r="N12" s="34">
        <f t="shared" si="2"/>
        <v>0</v>
      </c>
      <c r="O12" s="34">
        <f t="shared" si="3"/>
        <v>0</v>
      </c>
      <c r="P12" s="34">
        <f t="shared" si="4"/>
        <v>0</v>
      </c>
      <c r="Q12" s="121">
        <f t="shared" si="5"/>
        <v>0</v>
      </c>
      <c r="R12" s="117">
        <f t="shared" si="6"/>
        <v>0</v>
      </c>
      <c r="S12" s="34">
        <f t="shared" si="7"/>
        <v>0</v>
      </c>
      <c r="U12" s="31" t="s">
        <v>11</v>
      </c>
      <c r="V12" s="32">
        <f t="shared" si="12"/>
        <v>2022</v>
      </c>
      <c r="X12" s="34">
        <f>AF41</f>
        <v>0</v>
      </c>
      <c r="Y12" s="34">
        <f>AF62</f>
        <v>0</v>
      </c>
      <c r="AA12" s="31" t="str">
        <f t="shared" si="8"/>
        <v>september 2022</v>
      </c>
    </row>
    <row r="13" spans="1:27" x14ac:dyDescent="0.25">
      <c r="A13" s="33">
        <f>periodekalender!B21</f>
        <v>44816</v>
      </c>
      <c r="B13" s="33">
        <f>periodekalender!C21</f>
        <v>44843</v>
      </c>
      <c r="C13" s="31">
        <f t="shared" si="9"/>
        <v>28</v>
      </c>
      <c r="D13" s="31">
        <f t="shared" si="10"/>
        <v>2022</v>
      </c>
      <c r="E13" s="31">
        <f t="shared" si="10"/>
        <v>2022</v>
      </c>
      <c r="F13" s="31">
        <f t="shared" si="11"/>
        <v>9</v>
      </c>
      <c r="G13" s="31">
        <f t="shared" si="11"/>
        <v>10</v>
      </c>
      <c r="H13" s="31">
        <f t="shared" si="0"/>
        <v>19</v>
      </c>
      <c r="I13" s="31">
        <f t="shared" si="1"/>
        <v>9</v>
      </c>
      <c r="K13" s="115">
        <f>Inkomsten!D23</f>
        <v>0</v>
      </c>
      <c r="L13" s="117">
        <f>Inkomsten!E23</f>
        <v>0</v>
      </c>
      <c r="N13" s="34">
        <f t="shared" si="2"/>
        <v>0</v>
      </c>
      <c r="O13" s="34">
        <f t="shared" si="3"/>
        <v>0</v>
      </c>
      <c r="P13" s="34">
        <f t="shared" si="4"/>
        <v>0</v>
      </c>
      <c r="Q13" s="121">
        <f t="shared" si="5"/>
        <v>0</v>
      </c>
      <c r="R13" s="117">
        <f t="shared" si="6"/>
        <v>0</v>
      </c>
      <c r="S13" s="34">
        <f t="shared" si="7"/>
        <v>0</v>
      </c>
      <c r="U13" s="31" t="s">
        <v>12</v>
      </c>
      <c r="V13" s="32">
        <f t="shared" si="12"/>
        <v>2022</v>
      </c>
      <c r="X13" s="34">
        <f>AI41</f>
        <v>0</v>
      </c>
      <c r="Y13" s="34">
        <f>AI62</f>
        <v>0</v>
      </c>
      <c r="AA13" s="31" t="str">
        <f t="shared" si="8"/>
        <v>oktober 2022</v>
      </c>
    </row>
    <row r="14" spans="1:27" x14ac:dyDescent="0.25">
      <c r="A14" s="33">
        <f>periodekalender!B22</f>
        <v>44844</v>
      </c>
      <c r="B14" s="33">
        <f>periodekalender!C22</f>
        <v>44871</v>
      </c>
      <c r="C14" s="31">
        <f t="shared" si="9"/>
        <v>28</v>
      </c>
      <c r="D14" s="31">
        <f t="shared" si="10"/>
        <v>2022</v>
      </c>
      <c r="E14" s="31">
        <f t="shared" si="10"/>
        <v>2022</v>
      </c>
      <c r="F14" s="31">
        <f t="shared" si="11"/>
        <v>10</v>
      </c>
      <c r="G14" s="31">
        <f t="shared" si="11"/>
        <v>11</v>
      </c>
      <c r="H14" s="31">
        <f t="shared" si="0"/>
        <v>22</v>
      </c>
      <c r="I14" s="31">
        <f t="shared" si="1"/>
        <v>6</v>
      </c>
      <c r="K14" s="115">
        <f>Inkomsten!D24</f>
        <v>0</v>
      </c>
      <c r="L14" s="117">
        <f>Inkomsten!E24</f>
        <v>0</v>
      </c>
      <c r="N14" s="34">
        <f t="shared" si="2"/>
        <v>0</v>
      </c>
      <c r="O14" s="34">
        <f t="shared" si="3"/>
        <v>0</v>
      </c>
      <c r="P14" s="34">
        <f t="shared" si="4"/>
        <v>0</v>
      </c>
      <c r="Q14" s="121">
        <f t="shared" si="5"/>
        <v>0</v>
      </c>
      <c r="R14" s="117">
        <f t="shared" si="6"/>
        <v>0</v>
      </c>
      <c r="S14" s="34">
        <f t="shared" si="7"/>
        <v>0</v>
      </c>
      <c r="U14" s="31" t="s">
        <v>13</v>
      </c>
      <c r="V14" s="32">
        <f t="shared" si="12"/>
        <v>2022</v>
      </c>
      <c r="X14" s="34">
        <f>AL41</f>
        <v>0</v>
      </c>
      <c r="Y14" s="34">
        <f>AL62</f>
        <v>0</v>
      </c>
      <c r="AA14" s="31" t="str">
        <f t="shared" si="8"/>
        <v>november 2022</v>
      </c>
    </row>
    <row r="15" spans="1:27" x14ac:dyDescent="0.25">
      <c r="A15" s="33">
        <f>periodekalender!B23</f>
        <v>44872</v>
      </c>
      <c r="B15" s="33">
        <f>periodekalender!C23</f>
        <v>44899</v>
      </c>
      <c r="C15" s="31">
        <f t="shared" si="9"/>
        <v>28</v>
      </c>
      <c r="D15" s="31">
        <f t="shared" si="10"/>
        <v>2022</v>
      </c>
      <c r="E15" s="31">
        <f t="shared" si="10"/>
        <v>2022</v>
      </c>
      <c r="F15" s="31">
        <f t="shared" si="11"/>
        <v>11</v>
      </c>
      <c r="G15" s="31">
        <f t="shared" si="11"/>
        <v>12</v>
      </c>
      <c r="H15" s="31">
        <f t="shared" si="0"/>
        <v>24</v>
      </c>
      <c r="I15" s="31">
        <f t="shared" si="1"/>
        <v>4</v>
      </c>
      <c r="K15" s="115">
        <f>Inkomsten!D25</f>
        <v>0</v>
      </c>
      <c r="L15" s="117">
        <f>Inkomsten!E25</f>
        <v>0</v>
      </c>
      <c r="N15" s="34">
        <f t="shared" si="2"/>
        <v>0</v>
      </c>
      <c r="O15" s="34">
        <f t="shared" si="3"/>
        <v>0</v>
      </c>
      <c r="P15" s="34">
        <f t="shared" si="4"/>
        <v>0</v>
      </c>
      <c r="Q15" s="121">
        <f t="shared" si="5"/>
        <v>0</v>
      </c>
      <c r="R15" s="117">
        <f t="shared" si="6"/>
        <v>0</v>
      </c>
      <c r="S15" s="34">
        <f t="shared" si="7"/>
        <v>0</v>
      </c>
      <c r="U15" s="31" t="s">
        <v>14</v>
      </c>
      <c r="V15" s="32">
        <f t="shared" si="12"/>
        <v>2022</v>
      </c>
      <c r="X15" s="34">
        <f>AO41</f>
        <v>0</v>
      </c>
      <c r="Y15" s="34">
        <f>AO62</f>
        <v>0</v>
      </c>
      <c r="AA15" s="31" t="str">
        <f t="shared" si="8"/>
        <v>december 2022</v>
      </c>
    </row>
    <row r="16" spans="1:27" x14ac:dyDescent="0.25">
      <c r="A16" s="33">
        <f>periodekalender!B24</f>
        <v>44900</v>
      </c>
      <c r="B16" s="33">
        <f>periodekalender!C24</f>
        <v>44927</v>
      </c>
      <c r="C16" s="31">
        <f t="shared" si="9"/>
        <v>28</v>
      </c>
      <c r="D16" s="31">
        <f t="shared" si="10"/>
        <v>2022</v>
      </c>
      <c r="E16" s="31">
        <f t="shared" si="10"/>
        <v>2023</v>
      </c>
      <c r="F16" s="31">
        <f t="shared" si="11"/>
        <v>12</v>
      </c>
      <c r="G16" s="31">
        <f>IF(YEAR(B16)=B1+1,13,MONTH(A16))</f>
        <v>13</v>
      </c>
      <c r="H16" s="31">
        <f t="shared" si="0"/>
        <v>27</v>
      </c>
      <c r="I16" s="31">
        <f t="shared" si="1"/>
        <v>1</v>
      </c>
      <c r="K16" s="115">
        <f>Inkomsten!D26</f>
        <v>0</v>
      </c>
      <c r="L16" s="117">
        <f>Inkomsten!E26</f>
        <v>0</v>
      </c>
      <c r="N16" s="34">
        <f t="shared" si="2"/>
        <v>0</v>
      </c>
      <c r="O16" s="34">
        <f t="shared" si="3"/>
        <v>0</v>
      </c>
      <c r="P16" s="34">
        <f t="shared" si="4"/>
        <v>0</v>
      </c>
      <c r="Q16" s="121">
        <f t="shared" si="5"/>
        <v>0</v>
      </c>
      <c r="R16" s="117">
        <f t="shared" si="6"/>
        <v>0</v>
      </c>
      <c r="S16" s="34">
        <f t="shared" si="7"/>
        <v>0</v>
      </c>
      <c r="U16" s="31" t="s">
        <v>3</v>
      </c>
      <c r="V16" s="32">
        <f>V15+1</f>
        <v>2023</v>
      </c>
      <c r="X16" s="34">
        <f>AR41</f>
        <v>0</v>
      </c>
      <c r="Y16" s="34">
        <f>AR62</f>
        <v>0</v>
      </c>
      <c r="AA16" s="31" t="str">
        <f t="shared" si="8"/>
        <v>januari 2023</v>
      </c>
    </row>
    <row r="17" spans="1:45" x14ac:dyDescent="0.25">
      <c r="A17" s="33">
        <f>periodekalender!B25</f>
        <v>44928</v>
      </c>
      <c r="B17" s="33">
        <f>periodekalender!C25</f>
        <v>44955</v>
      </c>
      <c r="C17" s="31">
        <f t="shared" si="9"/>
        <v>28</v>
      </c>
      <c r="D17" s="31">
        <f t="shared" si="10"/>
        <v>2023</v>
      </c>
      <c r="E17" s="31">
        <f t="shared" si="10"/>
        <v>2023</v>
      </c>
      <c r="F17" s="31">
        <f>IF(YEAR(A17)=B1+1,13,MONTH(A17))</f>
        <v>13</v>
      </c>
      <c r="G17" s="31">
        <f>IF(YEAR(B17)=B1+1,13,MONTH(B17))</f>
        <v>13</v>
      </c>
      <c r="H17" s="31">
        <f t="shared" si="0"/>
        <v>0</v>
      </c>
      <c r="I17" s="31">
        <f t="shared" si="1"/>
        <v>28</v>
      </c>
      <c r="K17" s="115">
        <f>Inkomsten!D27</f>
        <v>0</v>
      </c>
      <c r="L17" s="117">
        <f>Inkomsten!E27</f>
        <v>0</v>
      </c>
      <c r="N17" s="34">
        <f t="shared" si="2"/>
        <v>0</v>
      </c>
      <c r="O17" s="34">
        <f t="shared" si="3"/>
        <v>0</v>
      </c>
      <c r="P17" s="34">
        <f t="shared" si="4"/>
        <v>0</v>
      </c>
      <c r="Q17" s="121">
        <f t="shared" si="5"/>
        <v>0</v>
      </c>
      <c r="R17" s="117">
        <f t="shared" si="6"/>
        <v>0</v>
      </c>
      <c r="S17" s="34">
        <f t="shared" si="7"/>
        <v>0</v>
      </c>
    </row>
    <row r="18" spans="1:45" ht="23.25" customHeight="1" x14ac:dyDescent="0.25">
      <c r="X18" s="34">
        <f>SUM(X3:X17)</f>
        <v>0</v>
      </c>
      <c r="Y18" s="34">
        <f>SUM(Y3:Y17)</f>
        <v>0</v>
      </c>
    </row>
    <row r="23" spans="1:45" x14ac:dyDescent="0.25">
      <c r="C23" s="31" t="s">
        <v>99</v>
      </c>
      <c r="D23" s="31" t="s">
        <v>100</v>
      </c>
      <c r="E23" s="31" t="s">
        <v>104</v>
      </c>
      <c r="F23" s="31" t="s">
        <v>99</v>
      </c>
      <c r="G23" s="31" t="s">
        <v>100</v>
      </c>
      <c r="H23" s="31" t="s">
        <v>104</v>
      </c>
      <c r="I23" s="31" t="s">
        <v>99</v>
      </c>
      <c r="J23" s="31" t="s">
        <v>100</v>
      </c>
      <c r="K23" s="31" t="s">
        <v>104</v>
      </c>
      <c r="L23" s="31" t="s">
        <v>99</v>
      </c>
      <c r="M23" s="31" t="s">
        <v>100</v>
      </c>
      <c r="N23" s="31" t="s">
        <v>104</v>
      </c>
      <c r="O23" s="31" t="s">
        <v>99</v>
      </c>
      <c r="P23" s="31" t="s">
        <v>100</v>
      </c>
      <c r="Q23" s="31" t="s">
        <v>104</v>
      </c>
      <c r="R23" s="31" t="s">
        <v>99</v>
      </c>
      <c r="S23" s="31" t="s">
        <v>100</v>
      </c>
      <c r="T23" s="31" t="s">
        <v>104</v>
      </c>
      <c r="U23" s="31" t="s">
        <v>99</v>
      </c>
      <c r="V23" s="31" t="s">
        <v>100</v>
      </c>
      <c r="W23" s="31" t="s">
        <v>104</v>
      </c>
      <c r="X23" s="31" t="s">
        <v>99</v>
      </c>
      <c r="Y23" s="31" t="s">
        <v>100</v>
      </c>
      <c r="Z23" s="31" t="s">
        <v>104</v>
      </c>
      <c r="AA23" s="31" t="s">
        <v>99</v>
      </c>
      <c r="AB23" s="31" t="s">
        <v>100</v>
      </c>
      <c r="AC23" s="31" t="s">
        <v>104</v>
      </c>
      <c r="AD23" s="31" t="s">
        <v>99</v>
      </c>
      <c r="AE23" s="31" t="s">
        <v>100</v>
      </c>
      <c r="AF23" s="31" t="s">
        <v>104</v>
      </c>
      <c r="AG23" s="31" t="s">
        <v>99</v>
      </c>
      <c r="AH23" s="31" t="s">
        <v>100</v>
      </c>
      <c r="AI23" s="31" t="s">
        <v>104</v>
      </c>
      <c r="AJ23" s="31" t="s">
        <v>99</v>
      </c>
      <c r="AK23" s="31" t="s">
        <v>100</v>
      </c>
      <c r="AL23" s="31" t="s">
        <v>104</v>
      </c>
    </row>
    <row r="24" spans="1:45" x14ac:dyDescent="0.25">
      <c r="C24" s="31" t="s">
        <v>86</v>
      </c>
      <c r="D24" s="31" t="s">
        <v>86</v>
      </c>
      <c r="E24" s="31" t="s">
        <v>86</v>
      </c>
      <c r="F24" s="31" t="s">
        <v>88</v>
      </c>
      <c r="G24" s="31" t="s">
        <v>88</v>
      </c>
      <c r="H24" s="31" t="s">
        <v>88</v>
      </c>
      <c r="I24" s="31" t="s">
        <v>87</v>
      </c>
      <c r="J24" s="31" t="s">
        <v>87</v>
      </c>
      <c r="K24" s="31" t="s">
        <v>87</v>
      </c>
      <c r="L24" s="31" t="s">
        <v>89</v>
      </c>
      <c r="M24" s="31" t="s">
        <v>89</v>
      </c>
      <c r="N24" s="31" t="s">
        <v>89</v>
      </c>
      <c r="O24" s="31" t="s">
        <v>90</v>
      </c>
      <c r="P24" s="31" t="s">
        <v>90</v>
      </c>
      <c r="Q24" s="31" t="s">
        <v>90</v>
      </c>
      <c r="R24" s="31" t="s">
        <v>7</v>
      </c>
      <c r="S24" s="31" t="str">
        <f>R24</f>
        <v>mei</v>
      </c>
      <c r="T24" s="31" t="str">
        <f>S24</f>
        <v>mei</v>
      </c>
      <c r="U24" s="31" t="s">
        <v>91</v>
      </c>
      <c r="V24" s="31" t="str">
        <f t="shared" ref="V24:W24" si="13">U24</f>
        <v>jun</v>
      </c>
      <c r="W24" s="31" t="str">
        <f t="shared" si="13"/>
        <v>jun</v>
      </c>
      <c r="X24" s="31" t="s">
        <v>92</v>
      </c>
      <c r="Y24" s="31" t="str">
        <f t="shared" ref="Y24:Z24" si="14">X24</f>
        <v>jul</v>
      </c>
      <c r="Z24" s="31" t="str">
        <f t="shared" si="14"/>
        <v>jul</v>
      </c>
      <c r="AA24" s="31" t="s">
        <v>93</v>
      </c>
      <c r="AB24" s="31" t="str">
        <f t="shared" ref="AB24:AC24" si="15">AA24</f>
        <v>aug</v>
      </c>
      <c r="AC24" s="31" t="str">
        <f t="shared" si="15"/>
        <v>aug</v>
      </c>
      <c r="AD24" s="31" t="s">
        <v>94</v>
      </c>
      <c r="AE24" s="31" t="str">
        <f t="shared" ref="AE24:AF24" si="16">AD24</f>
        <v>sep</v>
      </c>
      <c r="AF24" s="31" t="str">
        <f t="shared" si="16"/>
        <v>sep</v>
      </c>
      <c r="AG24" s="31" t="s">
        <v>95</v>
      </c>
      <c r="AH24" s="31" t="str">
        <f t="shared" ref="AH24:AI24" si="17">AG24</f>
        <v>okt</v>
      </c>
      <c r="AI24" s="31" t="str">
        <f t="shared" si="17"/>
        <v>okt</v>
      </c>
      <c r="AJ24" s="31" t="s">
        <v>96</v>
      </c>
      <c r="AK24" s="31" t="str">
        <f t="shared" ref="AK24:AL24" si="18">AJ24</f>
        <v>nov</v>
      </c>
      <c r="AL24" s="31" t="str">
        <f t="shared" si="18"/>
        <v>nov</v>
      </c>
      <c r="AM24" s="31" t="s">
        <v>86</v>
      </c>
      <c r="AN24" s="31" t="str">
        <f t="shared" ref="AN24:AO24" si="19">AM24</f>
        <v>dec</v>
      </c>
      <c r="AO24" s="31" t="str">
        <f t="shared" si="19"/>
        <v>dec</v>
      </c>
      <c r="AP24" s="31" t="s">
        <v>88</v>
      </c>
      <c r="AQ24" s="31" t="str">
        <f t="shared" ref="AQ24:AR24" si="20">AP24</f>
        <v>jan</v>
      </c>
      <c r="AR24" s="31" t="str">
        <f t="shared" si="20"/>
        <v>jan</v>
      </c>
      <c r="AS24" s="31" t="s">
        <v>115</v>
      </c>
    </row>
    <row r="25" spans="1:45" x14ac:dyDescent="0.25">
      <c r="C25" s="31">
        <v>0</v>
      </c>
      <c r="D25" s="31">
        <v>0</v>
      </c>
      <c r="E25" s="31">
        <v>0</v>
      </c>
      <c r="F25" s="31">
        <v>1</v>
      </c>
      <c r="G25" s="31">
        <v>1</v>
      </c>
      <c r="H25" s="31">
        <v>1</v>
      </c>
      <c r="I25" s="31">
        <v>2</v>
      </c>
      <c r="J25" s="31">
        <v>2</v>
      </c>
      <c r="K25" s="31">
        <v>2</v>
      </c>
      <c r="L25" s="31">
        <v>3</v>
      </c>
      <c r="M25" s="31">
        <v>3</v>
      </c>
      <c r="N25" s="31">
        <v>3</v>
      </c>
      <c r="O25" s="31">
        <v>4</v>
      </c>
      <c r="P25" s="31">
        <v>4</v>
      </c>
      <c r="Q25" s="31">
        <v>4</v>
      </c>
      <c r="R25" s="31">
        <v>5</v>
      </c>
      <c r="S25" s="31">
        <f>R25</f>
        <v>5</v>
      </c>
      <c r="T25" s="31">
        <f>S25</f>
        <v>5</v>
      </c>
      <c r="U25" s="31">
        <v>6</v>
      </c>
      <c r="V25" s="31">
        <f t="shared" ref="V25:W25" si="21">U25</f>
        <v>6</v>
      </c>
      <c r="W25" s="31">
        <f t="shared" si="21"/>
        <v>6</v>
      </c>
      <c r="X25" s="31">
        <v>7</v>
      </c>
      <c r="Y25" s="31">
        <f t="shared" ref="Y25:Z25" si="22">X25</f>
        <v>7</v>
      </c>
      <c r="Z25" s="31">
        <f t="shared" si="22"/>
        <v>7</v>
      </c>
      <c r="AA25" s="31">
        <v>8</v>
      </c>
      <c r="AB25" s="31">
        <f t="shared" ref="AB25:AC25" si="23">AA25</f>
        <v>8</v>
      </c>
      <c r="AC25" s="31">
        <f t="shared" si="23"/>
        <v>8</v>
      </c>
      <c r="AD25" s="31">
        <v>9</v>
      </c>
      <c r="AE25" s="31">
        <f t="shared" ref="AE25" si="24">AD25</f>
        <v>9</v>
      </c>
      <c r="AF25" s="31">
        <v>9</v>
      </c>
      <c r="AG25" s="31">
        <v>10</v>
      </c>
      <c r="AH25" s="31">
        <f t="shared" ref="AH25:AI25" si="25">AG25</f>
        <v>10</v>
      </c>
      <c r="AI25" s="31">
        <f t="shared" si="25"/>
        <v>10</v>
      </c>
      <c r="AJ25" s="31">
        <v>11</v>
      </c>
      <c r="AK25" s="31">
        <f t="shared" ref="AK25:AL25" si="26">AJ25</f>
        <v>11</v>
      </c>
      <c r="AL25" s="31">
        <f t="shared" si="26"/>
        <v>11</v>
      </c>
      <c r="AM25" s="31">
        <v>12</v>
      </c>
      <c r="AN25" s="31">
        <f t="shared" ref="AN25:AO25" si="27">AM25</f>
        <v>12</v>
      </c>
      <c r="AO25" s="31">
        <f t="shared" si="27"/>
        <v>12</v>
      </c>
      <c r="AP25" s="31">
        <v>13</v>
      </c>
      <c r="AQ25" s="31">
        <f t="shared" ref="AQ25:AR25" si="28">AP25</f>
        <v>13</v>
      </c>
      <c r="AR25" s="31">
        <f t="shared" si="28"/>
        <v>13</v>
      </c>
    </row>
    <row r="26" spans="1:45" s="118" customFormat="1" x14ac:dyDescent="0.25">
      <c r="A26" s="118" t="s">
        <v>114</v>
      </c>
      <c r="C26" s="118">
        <f t="shared" ref="C26:C39" si="29">IF(C$25=$F3,$N3,0)</f>
        <v>0</v>
      </c>
      <c r="D26" s="118">
        <f>IF(D$25=$G3,$O3,0)</f>
        <v>0</v>
      </c>
      <c r="F26" s="118">
        <f t="shared" ref="F26:F39" si="30">IF(F$25=$F3,$N3,0)</f>
        <v>0</v>
      </c>
      <c r="G26" s="118">
        <f t="shared" ref="G26:G39" si="31">IF(G$25=$G3,$O3,0)</f>
        <v>0</v>
      </c>
      <c r="I26" s="118">
        <f t="shared" ref="I26:I39" si="32">IF(I$25=$F3,$N3,0)</f>
        <v>0</v>
      </c>
      <c r="J26" s="118">
        <f t="shared" ref="J26:J39" si="33">IF(J$25=$G3,$O3,0)</f>
        <v>0</v>
      </c>
      <c r="L26" s="118">
        <f t="shared" ref="L26:L39" si="34">IF(L$25=$F3,$N3,0)</f>
        <v>0</v>
      </c>
      <c r="M26" s="118">
        <f t="shared" ref="M26:M39" si="35">IF(M$25=$G3,$O3,0)</f>
        <v>0</v>
      </c>
      <c r="O26" s="118">
        <f t="shared" ref="O26:O39" si="36">IF(O$25=$F3,$N3,0)</f>
        <v>0</v>
      </c>
      <c r="P26" s="118">
        <f t="shared" ref="P26:P39" si="37">IF(P$25=$G3,$O3,0)</f>
        <v>0</v>
      </c>
      <c r="R26" s="118">
        <f t="shared" ref="R26:R39" si="38">IF(R$25=$F3,$N3,0)</f>
        <v>0</v>
      </c>
      <c r="S26" s="118">
        <f t="shared" ref="S26:S39" si="39">IF(S$25=$G3,$O3,0)</f>
        <v>0</v>
      </c>
      <c r="U26" s="118">
        <f t="shared" ref="U26:U39" si="40">IF(U$25=$F3,$N3,0)</f>
        <v>0</v>
      </c>
      <c r="V26" s="118">
        <f t="shared" ref="V26:V39" si="41">IF(V$25=$G3,$O3,0)</f>
        <v>0</v>
      </c>
      <c r="X26" s="118">
        <f t="shared" ref="X26:X39" si="42">IF(X$25=$F3,$N3,0)</f>
        <v>0</v>
      </c>
      <c r="Y26" s="118">
        <f t="shared" ref="Y26:Y39" si="43">IF(Y$25=$G3,$O3,0)</f>
        <v>0</v>
      </c>
      <c r="AA26" s="118">
        <f t="shared" ref="AA26:AA39" si="44">IF(AA$25=$F3,$N3,0)</f>
        <v>0</v>
      </c>
      <c r="AB26" s="118">
        <f t="shared" ref="AB26:AB39" si="45">IF(AB$25=$G3,$O3,0)</f>
        <v>0</v>
      </c>
      <c r="AD26" s="118">
        <f t="shared" ref="AD26:AD39" si="46">IF(AD$25=$F3,$N3,0)</f>
        <v>0</v>
      </c>
      <c r="AE26" s="118">
        <f t="shared" ref="AE26:AE39" si="47">IF(AE$25=$G3,$O3,0)</f>
        <v>0</v>
      </c>
      <c r="AG26" s="118">
        <f t="shared" ref="AG26:AG39" si="48">IF(AG$25=$F3,$N3,0)</f>
        <v>0</v>
      </c>
      <c r="AH26" s="118">
        <f t="shared" ref="AH26:AH39" si="49">IF(AH$25=$G3,$O3,0)</f>
        <v>0</v>
      </c>
      <c r="AJ26" s="118">
        <f t="shared" ref="AJ26:AJ39" si="50">IF(AJ$25=$F3,$N3,0)</f>
        <v>0</v>
      </c>
      <c r="AK26" s="118">
        <f t="shared" ref="AK26:AK39" si="51">IF(AK$25=$G3,$O3,0)</f>
        <v>0</v>
      </c>
      <c r="AM26" s="118">
        <f t="shared" ref="AM26:AM39" si="52">IF(AM$25=$F3,$N3,0)</f>
        <v>0</v>
      </c>
      <c r="AN26" s="118">
        <f t="shared" ref="AN26:AN39" si="53">IF(AN$25=$G3,$O3,0)</f>
        <v>0</v>
      </c>
      <c r="AP26" s="118">
        <f t="shared" ref="AP26:AP39" si="54">IF(AP$25=$F3,$N3,0)</f>
        <v>0</v>
      </c>
      <c r="AQ26" s="118">
        <f t="shared" ref="AQ26:AQ39" si="55">IF(AQ$25=$G3,$O3,0)</f>
        <v>0</v>
      </c>
      <c r="AS26" s="118">
        <f>SUM(C26:AR26)</f>
        <v>0</v>
      </c>
    </row>
    <row r="27" spans="1:45" s="118" customFormat="1" x14ac:dyDescent="0.25">
      <c r="A27" s="118" t="s">
        <v>99</v>
      </c>
      <c r="C27" s="118">
        <f t="shared" si="29"/>
        <v>0</v>
      </c>
      <c r="D27" s="118">
        <f t="shared" ref="D27:D39" si="56">IF(D$25=$G4,$N4,0)</f>
        <v>0</v>
      </c>
      <c r="F27" s="118">
        <f t="shared" si="30"/>
        <v>0</v>
      </c>
      <c r="G27" s="118">
        <f t="shared" si="31"/>
        <v>0</v>
      </c>
      <c r="I27" s="118">
        <f t="shared" si="32"/>
        <v>0</v>
      </c>
      <c r="J27" s="118">
        <f t="shared" si="33"/>
        <v>0</v>
      </c>
      <c r="L27" s="118">
        <f t="shared" si="34"/>
        <v>0</v>
      </c>
      <c r="M27" s="118">
        <f t="shared" si="35"/>
        <v>0</v>
      </c>
      <c r="O27" s="118">
        <f t="shared" si="36"/>
        <v>0</v>
      </c>
      <c r="P27" s="118">
        <f t="shared" si="37"/>
        <v>0</v>
      </c>
      <c r="R27" s="118">
        <f t="shared" si="38"/>
        <v>0</v>
      </c>
      <c r="S27" s="118">
        <f t="shared" si="39"/>
        <v>0</v>
      </c>
      <c r="U27" s="118">
        <f t="shared" si="40"/>
        <v>0</v>
      </c>
      <c r="V27" s="118">
        <f t="shared" si="41"/>
        <v>0</v>
      </c>
      <c r="X27" s="118">
        <f t="shared" si="42"/>
        <v>0</v>
      </c>
      <c r="Y27" s="118">
        <f t="shared" si="43"/>
        <v>0</v>
      </c>
      <c r="AA27" s="118">
        <f t="shared" si="44"/>
        <v>0</v>
      </c>
      <c r="AB27" s="118">
        <f t="shared" si="45"/>
        <v>0</v>
      </c>
      <c r="AD27" s="118">
        <f t="shared" si="46"/>
        <v>0</v>
      </c>
      <c r="AE27" s="118">
        <f t="shared" si="47"/>
        <v>0</v>
      </c>
      <c r="AG27" s="118">
        <f t="shared" si="48"/>
        <v>0</v>
      </c>
      <c r="AH27" s="118">
        <f t="shared" si="49"/>
        <v>0</v>
      </c>
      <c r="AJ27" s="118">
        <f t="shared" si="50"/>
        <v>0</v>
      </c>
      <c r="AK27" s="118">
        <f t="shared" si="51"/>
        <v>0</v>
      </c>
      <c r="AM27" s="118">
        <f t="shared" si="52"/>
        <v>0</v>
      </c>
      <c r="AN27" s="118">
        <f t="shared" si="53"/>
        <v>0</v>
      </c>
      <c r="AP27" s="118">
        <f t="shared" si="54"/>
        <v>0</v>
      </c>
      <c r="AQ27" s="118">
        <f t="shared" si="55"/>
        <v>0</v>
      </c>
      <c r="AS27" s="118">
        <f t="shared" ref="AS27:AS41" si="57">SUM(C27:AR27)</f>
        <v>0</v>
      </c>
    </row>
    <row r="28" spans="1:45" s="118" customFormat="1" x14ac:dyDescent="0.25">
      <c r="A28" s="118" t="s">
        <v>100</v>
      </c>
      <c r="C28" s="118">
        <f t="shared" si="29"/>
        <v>0</v>
      </c>
      <c r="D28" s="118">
        <f t="shared" si="56"/>
        <v>0</v>
      </c>
      <c r="F28" s="118">
        <f t="shared" si="30"/>
        <v>0</v>
      </c>
      <c r="G28" s="118">
        <f t="shared" si="31"/>
        <v>0</v>
      </c>
      <c r="I28" s="118">
        <f t="shared" si="32"/>
        <v>0</v>
      </c>
      <c r="J28" s="118">
        <f t="shared" si="33"/>
        <v>0</v>
      </c>
      <c r="L28" s="118">
        <f t="shared" si="34"/>
        <v>0</v>
      </c>
      <c r="M28" s="118">
        <f t="shared" si="35"/>
        <v>0</v>
      </c>
      <c r="O28" s="118">
        <f t="shared" si="36"/>
        <v>0</v>
      </c>
      <c r="P28" s="118">
        <f t="shared" si="37"/>
        <v>0</v>
      </c>
      <c r="R28" s="118">
        <f t="shared" si="38"/>
        <v>0</v>
      </c>
      <c r="S28" s="118">
        <f t="shared" si="39"/>
        <v>0</v>
      </c>
      <c r="U28" s="118">
        <f t="shared" si="40"/>
        <v>0</v>
      </c>
      <c r="V28" s="118">
        <f t="shared" si="41"/>
        <v>0</v>
      </c>
      <c r="X28" s="118">
        <f t="shared" si="42"/>
        <v>0</v>
      </c>
      <c r="Y28" s="118">
        <f t="shared" si="43"/>
        <v>0</v>
      </c>
      <c r="AA28" s="118">
        <f t="shared" si="44"/>
        <v>0</v>
      </c>
      <c r="AB28" s="118">
        <f t="shared" si="45"/>
        <v>0</v>
      </c>
      <c r="AD28" s="118">
        <f t="shared" si="46"/>
        <v>0</v>
      </c>
      <c r="AE28" s="118">
        <f t="shared" si="47"/>
        <v>0</v>
      </c>
      <c r="AG28" s="118">
        <f t="shared" si="48"/>
        <v>0</v>
      </c>
      <c r="AH28" s="118">
        <f t="shared" si="49"/>
        <v>0</v>
      </c>
      <c r="AJ28" s="118">
        <f t="shared" si="50"/>
        <v>0</v>
      </c>
      <c r="AK28" s="118">
        <f t="shared" si="51"/>
        <v>0</v>
      </c>
      <c r="AM28" s="118">
        <f t="shared" si="52"/>
        <v>0</v>
      </c>
      <c r="AN28" s="118">
        <f t="shared" si="53"/>
        <v>0</v>
      </c>
      <c r="AP28" s="118">
        <f t="shared" si="54"/>
        <v>0</v>
      </c>
      <c r="AQ28" s="118">
        <f t="shared" si="55"/>
        <v>0</v>
      </c>
      <c r="AS28" s="118">
        <f t="shared" si="57"/>
        <v>0</v>
      </c>
    </row>
    <row r="29" spans="1:45" s="118" customFormat="1" x14ac:dyDescent="0.25">
      <c r="A29" s="118" t="s">
        <v>102</v>
      </c>
      <c r="C29" s="118">
        <f t="shared" si="29"/>
        <v>0</v>
      </c>
      <c r="D29" s="118">
        <f t="shared" si="56"/>
        <v>0</v>
      </c>
      <c r="F29" s="118">
        <f t="shared" si="30"/>
        <v>0</v>
      </c>
      <c r="G29" s="118">
        <f t="shared" si="31"/>
        <v>0</v>
      </c>
      <c r="I29" s="118">
        <f t="shared" si="32"/>
        <v>0</v>
      </c>
      <c r="J29" s="118">
        <f t="shared" si="33"/>
        <v>0</v>
      </c>
      <c r="L29" s="118">
        <f t="shared" si="34"/>
        <v>0</v>
      </c>
      <c r="M29" s="118">
        <f t="shared" si="35"/>
        <v>0</v>
      </c>
      <c r="O29" s="118">
        <f t="shared" si="36"/>
        <v>0</v>
      </c>
      <c r="P29" s="118">
        <f t="shared" si="37"/>
        <v>0</v>
      </c>
      <c r="R29" s="118">
        <f t="shared" si="38"/>
        <v>0</v>
      </c>
      <c r="S29" s="118">
        <f t="shared" si="39"/>
        <v>0</v>
      </c>
      <c r="U29" s="118">
        <f t="shared" si="40"/>
        <v>0</v>
      </c>
      <c r="V29" s="118">
        <f t="shared" si="41"/>
        <v>0</v>
      </c>
      <c r="X29" s="118">
        <f t="shared" si="42"/>
        <v>0</v>
      </c>
      <c r="Y29" s="118">
        <f t="shared" si="43"/>
        <v>0</v>
      </c>
      <c r="AA29" s="118">
        <f t="shared" si="44"/>
        <v>0</v>
      </c>
      <c r="AB29" s="118">
        <f t="shared" si="45"/>
        <v>0</v>
      </c>
      <c r="AD29" s="118">
        <f t="shared" si="46"/>
        <v>0</v>
      </c>
      <c r="AE29" s="118">
        <f t="shared" si="47"/>
        <v>0</v>
      </c>
      <c r="AG29" s="118">
        <f t="shared" si="48"/>
        <v>0</v>
      </c>
      <c r="AH29" s="118">
        <f t="shared" si="49"/>
        <v>0</v>
      </c>
      <c r="AJ29" s="118">
        <f t="shared" si="50"/>
        <v>0</v>
      </c>
      <c r="AK29" s="118">
        <f t="shared" si="51"/>
        <v>0</v>
      </c>
      <c r="AM29" s="118">
        <f t="shared" si="52"/>
        <v>0</v>
      </c>
      <c r="AN29" s="118">
        <f t="shared" si="53"/>
        <v>0</v>
      </c>
      <c r="AP29" s="118">
        <f t="shared" si="54"/>
        <v>0</v>
      </c>
      <c r="AQ29" s="118">
        <f t="shared" si="55"/>
        <v>0</v>
      </c>
      <c r="AS29" s="118">
        <f t="shared" si="57"/>
        <v>0</v>
      </c>
    </row>
    <row r="30" spans="1:45" s="118" customFormat="1" x14ac:dyDescent="0.25">
      <c r="A30" s="118" t="s">
        <v>103</v>
      </c>
      <c r="C30" s="118">
        <f t="shared" si="29"/>
        <v>0</v>
      </c>
      <c r="D30" s="118">
        <f t="shared" si="56"/>
        <v>0</v>
      </c>
      <c r="F30" s="118">
        <f t="shared" si="30"/>
        <v>0</v>
      </c>
      <c r="G30" s="118">
        <f t="shared" si="31"/>
        <v>0</v>
      </c>
      <c r="I30" s="118">
        <f t="shared" si="32"/>
        <v>0</v>
      </c>
      <c r="J30" s="118">
        <f t="shared" si="33"/>
        <v>0</v>
      </c>
      <c r="L30" s="118">
        <f t="shared" si="34"/>
        <v>0</v>
      </c>
      <c r="M30" s="118">
        <f t="shared" si="35"/>
        <v>0</v>
      </c>
      <c r="O30" s="118">
        <f t="shared" si="36"/>
        <v>0</v>
      </c>
      <c r="P30" s="118">
        <f t="shared" si="37"/>
        <v>0</v>
      </c>
      <c r="R30" s="118">
        <f t="shared" si="38"/>
        <v>0</v>
      </c>
      <c r="S30" s="118">
        <f t="shared" si="39"/>
        <v>0</v>
      </c>
      <c r="U30" s="118">
        <f t="shared" si="40"/>
        <v>0</v>
      </c>
      <c r="V30" s="118">
        <f t="shared" si="41"/>
        <v>0</v>
      </c>
      <c r="X30" s="118">
        <f t="shared" si="42"/>
        <v>0</v>
      </c>
      <c r="Y30" s="118">
        <f t="shared" si="43"/>
        <v>0</v>
      </c>
      <c r="AA30" s="118">
        <f t="shared" si="44"/>
        <v>0</v>
      </c>
      <c r="AB30" s="118">
        <f t="shared" si="45"/>
        <v>0</v>
      </c>
      <c r="AD30" s="118">
        <f t="shared" si="46"/>
        <v>0</v>
      </c>
      <c r="AE30" s="118">
        <f t="shared" si="47"/>
        <v>0</v>
      </c>
      <c r="AG30" s="118">
        <f t="shared" si="48"/>
        <v>0</v>
      </c>
      <c r="AH30" s="118">
        <f t="shared" si="49"/>
        <v>0</v>
      </c>
      <c r="AJ30" s="118">
        <f t="shared" si="50"/>
        <v>0</v>
      </c>
      <c r="AK30" s="118">
        <f t="shared" si="51"/>
        <v>0</v>
      </c>
      <c r="AM30" s="118">
        <f t="shared" si="52"/>
        <v>0</v>
      </c>
      <c r="AN30" s="118">
        <f t="shared" si="53"/>
        <v>0</v>
      </c>
      <c r="AP30" s="118">
        <f t="shared" si="54"/>
        <v>0</v>
      </c>
      <c r="AQ30" s="118">
        <f t="shared" si="55"/>
        <v>0</v>
      </c>
      <c r="AS30" s="118">
        <f t="shared" si="57"/>
        <v>0</v>
      </c>
    </row>
    <row r="31" spans="1:45" s="118" customFormat="1" x14ac:dyDescent="0.25">
      <c r="A31" s="118" t="s">
        <v>105</v>
      </c>
      <c r="C31" s="118">
        <f t="shared" si="29"/>
        <v>0</v>
      </c>
      <c r="D31" s="118">
        <f t="shared" si="56"/>
        <v>0</v>
      </c>
      <c r="F31" s="118">
        <f t="shared" si="30"/>
        <v>0</v>
      </c>
      <c r="G31" s="118">
        <f t="shared" si="31"/>
        <v>0</v>
      </c>
      <c r="I31" s="118">
        <f t="shared" si="32"/>
        <v>0</v>
      </c>
      <c r="J31" s="118">
        <f t="shared" si="33"/>
        <v>0</v>
      </c>
      <c r="L31" s="118">
        <f t="shared" si="34"/>
        <v>0</v>
      </c>
      <c r="M31" s="118">
        <f t="shared" si="35"/>
        <v>0</v>
      </c>
      <c r="O31" s="118">
        <f t="shared" si="36"/>
        <v>0</v>
      </c>
      <c r="P31" s="118">
        <f t="shared" si="37"/>
        <v>0</v>
      </c>
      <c r="R31" s="118">
        <f t="shared" si="38"/>
        <v>0</v>
      </c>
      <c r="S31" s="118">
        <f t="shared" si="39"/>
        <v>0</v>
      </c>
      <c r="U31" s="118">
        <f t="shared" si="40"/>
        <v>0</v>
      </c>
      <c r="V31" s="118">
        <f t="shared" si="41"/>
        <v>0</v>
      </c>
      <c r="X31" s="118">
        <f t="shared" si="42"/>
        <v>0</v>
      </c>
      <c r="Y31" s="118">
        <f t="shared" si="43"/>
        <v>0</v>
      </c>
      <c r="AA31" s="118">
        <f t="shared" si="44"/>
        <v>0</v>
      </c>
      <c r="AB31" s="118">
        <f t="shared" si="45"/>
        <v>0</v>
      </c>
      <c r="AD31" s="118">
        <f t="shared" si="46"/>
        <v>0</v>
      </c>
      <c r="AE31" s="118">
        <f t="shared" si="47"/>
        <v>0</v>
      </c>
      <c r="AG31" s="118">
        <f t="shared" si="48"/>
        <v>0</v>
      </c>
      <c r="AH31" s="118">
        <f t="shared" si="49"/>
        <v>0</v>
      </c>
      <c r="AJ31" s="118">
        <f t="shared" si="50"/>
        <v>0</v>
      </c>
      <c r="AK31" s="118">
        <f t="shared" si="51"/>
        <v>0</v>
      </c>
      <c r="AM31" s="118">
        <f t="shared" si="52"/>
        <v>0</v>
      </c>
      <c r="AN31" s="118">
        <f t="shared" si="53"/>
        <v>0</v>
      </c>
      <c r="AP31" s="118">
        <f t="shared" si="54"/>
        <v>0</v>
      </c>
      <c r="AQ31" s="118">
        <f t="shared" si="55"/>
        <v>0</v>
      </c>
      <c r="AS31" s="118">
        <f t="shared" si="57"/>
        <v>0</v>
      </c>
    </row>
    <row r="32" spans="1:45" s="118" customFormat="1" x14ac:dyDescent="0.25">
      <c r="A32" s="118" t="s">
        <v>106</v>
      </c>
      <c r="C32" s="118">
        <f t="shared" si="29"/>
        <v>0</v>
      </c>
      <c r="D32" s="118">
        <f t="shared" si="56"/>
        <v>0</v>
      </c>
      <c r="F32" s="118">
        <f t="shared" si="30"/>
        <v>0</v>
      </c>
      <c r="G32" s="118">
        <f t="shared" si="31"/>
        <v>0</v>
      </c>
      <c r="I32" s="118">
        <f t="shared" si="32"/>
        <v>0</v>
      </c>
      <c r="J32" s="118">
        <f t="shared" si="33"/>
        <v>0</v>
      </c>
      <c r="L32" s="118">
        <f t="shared" si="34"/>
        <v>0</v>
      </c>
      <c r="M32" s="118">
        <f t="shared" si="35"/>
        <v>0</v>
      </c>
      <c r="O32" s="118">
        <f t="shared" si="36"/>
        <v>0</v>
      </c>
      <c r="P32" s="118">
        <f t="shared" si="37"/>
        <v>0</v>
      </c>
      <c r="R32" s="118">
        <f t="shared" si="38"/>
        <v>0</v>
      </c>
      <c r="S32" s="118">
        <f t="shared" si="39"/>
        <v>0</v>
      </c>
      <c r="U32" s="118">
        <f t="shared" si="40"/>
        <v>0</v>
      </c>
      <c r="V32" s="118">
        <f t="shared" si="41"/>
        <v>0</v>
      </c>
      <c r="X32" s="118">
        <f t="shared" si="42"/>
        <v>0</v>
      </c>
      <c r="Y32" s="118">
        <f t="shared" si="43"/>
        <v>0</v>
      </c>
      <c r="AA32" s="118">
        <f t="shared" si="44"/>
        <v>0</v>
      </c>
      <c r="AB32" s="118">
        <f t="shared" si="45"/>
        <v>0</v>
      </c>
      <c r="AD32" s="118">
        <f t="shared" si="46"/>
        <v>0</v>
      </c>
      <c r="AE32" s="118">
        <f t="shared" si="47"/>
        <v>0</v>
      </c>
      <c r="AG32" s="118">
        <f t="shared" si="48"/>
        <v>0</v>
      </c>
      <c r="AH32" s="118">
        <f t="shared" si="49"/>
        <v>0</v>
      </c>
      <c r="AJ32" s="118">
        <f t="shared" si="50"/>
        <v>0</v>
      </c>
      <c r="AK32" s="118">
        <f t="shared" si="51"/>
        <v>0</v>
      </c>
      <c r="AM32" s="118">
        <f t="shared" si="52"/>
        <v>0</v>
      </c>
      <c r="AN32" s="118">
        <f t="shared" si="53"/>
        <v>0</v>
      </c>
      <c r="AP32" s="118">
        <f t="shared" si="54"/>
        <v>0</v>
      </c>
      <c r="AQ32" s="118">
        <f t="shared" si="55"/>
        <v>0</v>
      </c>
      <c r="AS32" s="118">
        <f t="shared" si="57"/>
        <v>0</v>
      </c>
    </row>
    <row r="33" spans="1:45" s="118" customFormat="1" x14ac:dyDescent="0.25">
      <c r="A33" s="118" t="s">
        <v>107</v>
      </c>
      <c r="C33" s="118">
        <f t="shared" si="29"/>
        <v>0</v>
      </c>
      <c r="D33" s="118">
        <f t="shared" si="56"/>
        <v>0</v>
      </c>
      <c r="F33" s="118">
        <f t="shared" si="30"/>
        <v>0</v>
      </c>
      <c r="G33" s="118">
        <f t="shared" si="31"/>
        <v>0</v>
      </c>
      <c r="I33" s="118">
        <f t="shared" si="32"/>
        <v>0</v>
      </c>
      <c r="J33" s="118">
        <f t="shared" si="33"/>
        <v>0</v>
      </c>
      <c r="L33" s="118">
        <f t="shared" si="34"/>
        <v>0</v>
      </c>
      <c r="M33" s="118">
        <f t="shared" si="35"/>
        <v>0</v>
      </c>
      <c r="O33" s="118">
        <f t="shared" si="36"/>
        <v>0</v>
      </c>
      <c r="P33" s="118">
        <f t="shared" si="37"/>
        <v>0</v>
      </c>
      <c r="R33" s="118">
        <f t="shared" si="38"/>
        <v>0</v>
      </c>
      <c r="S33" s="118">
        <f t="shared" si="39"/>
        <v>0</v>
      </c>
      <c r="U33" s="118">
        <f t="shared" si="40"/>
        <v>0</v>
      </c>
      <c r="V33" s="118">
        <f t="shared" si="41"/>
        <v>0</v>
      </c>
      <c r="X33" s="118">
        <f t="shared" si="42"/>
        <v>0</v>
      </c>
      <c r="Y33" s="118">
        <f t="shared" si="43"/>
        <v>0</v>
      </c>
      <c r="AA33" s="118">
        <f t="shared" si="44"/>
        <v>0</v>
      </c>
      <c r="AB33" s="118">
        <f t="shared" si="45"/>
        <v>0</v>
      </c>
      <c r="AD33" s="118">
        <f t="shared" si="46"/>
        <v>0</v>
      </c>
      <c r="AE33" s="118">
        <f t="shared" si="47"/>
        <v>0</v>
      </c>
      <c r="AG33" s="118">
        <f t="shared" si="48"/>
        <v>0</v>
      </c>
      <c r="AH33" s="118">
        <f t="shared" si="49"/>
        <v>0</v>
      </c>
      <c r="AJ33" s="118">
        <f t="shared" si="50"/>
        <v>0</v>
      </c>
      <c r="AK33" s="118">
        <f t="shared" si="51"/>
        <v>0</v>
      </c>
      <c r="AM33" s="118">
        <f t="shared" si="52"/>
        <v>0</v>
      </c>
      <c r="AN33" s="118">
        <f t="shared" si="53"/>
        <v>0</v>
      </c>
      <c r="AP33" s="118">
        <f t="shared" si="54"/>
        <v>0</v>
      </c>
      <c r="AQ33" s="118">
        <f t="shared" si="55"/>
        <v>0</v>
      </c>
      <c r="AS33" s="118">
        <f t="shared" si="57"/>
        <v>0</v>
      </c>
    </row>
    <row r="34" spans="1:45" s="118" customFormat="1" x14ac:dyDescent="0.25">
      <c r="A34" s="118" t="s">
        <v>108</v>
      </c>
      <c r="C34" s="118">
        <f t="shared" si="29"/>
        <v>0</v>
      </c>
      <c r="D34" s="118">
        <f t="shared" si="56"/>
        <v>0</v>
      </c>
      <c r="F34" s="118">
        <f t="shared" si="30"/>
        <v>0</v>
      </c>
      <c r="G34" s="118">
        <f t="shared" si="31"/>
        <v>0</v>
      </c>
      <c r="I34" s="118">
        <f t="shared" si="32"/>
        <v>0</v>
      </c>
      <c r="J34" s="118">
        <f t="shared" si="33"/>
        <v>0</v>
      </c>
      <c r="L34" s="118">
        <f t="shared" si="34"/>
        <v>0</v>
      </c>
      <c r="M34" s="118">
        <f t="shared" si="35"/>
        <v>0</v>
      </c>
      <c r="O34" s="118">
        <f t="shared" si="36"/>
        <v>0</v>
      </c>
      <c r="P34" s="118">
        <f t="shared" si="37"/>
        <v>0</v>
      </c>
      <c r="R34" s="118">
        <f t="shared" si="38"/>
        <v>0</v>
      </c>
      <c r="S34" s="118">
        <f t="shared" si="39"/>
        <v>0</v>
      </c>
      <c r="U34" s="118">
        <f t="shared" si="40"/>
        <v>0</v>
      </c>
      <c r="V34" s="118">
        <f t="shared" si="41"/>
        <v>0</v>
      </c>
      <c r="X34" s="118">
        <f t="shared" si="42"/>
        <v>0</v>
      </c>
      <c r="Y34" s="118">
        <f t="shared" si="43"/>
        <v>0</v>
      </c>
      <c r="AA34" s="118">
        <f t="shared" si="44"/>
        <v>0</v>
      </c>
      <c r="AB34" s="118">
        <f t="shared" si="45"/>
        <v>0</v>
      </c>
      <c r="AD34" s="118">
        <f t="shared" si="46"/>
        <v>0</v>
      </c>
      <c r="AE34" s="118">
        <f t="shared" si="47"/>
        <v>0</v>
      </c>
      <c r="AG34" s="118">
        <f t="shared" si="48"/>
        <v>0</v>
      </c>
      <c r="AH34" s="118">
        <f t="shared" si="49"/>
        <v>0</v>
      </c>
      <c r="AJ34" s="118">
        <f t="shared" si="50"/>
        <v>0</v>
      </c>
      <c r="AK34" s="118">
        <f t="shared" si="51"/>
        <v>0</v>
      </c>
      <c r="AM34" s="118">
        <f t="shared" si="52"/>
        <v>0</v>
      </c>
      <c r="AN34" s="118">
        <f t="shared" si="53"/>
        <v>0</v>
      </c>
      <c r="AP34" s="118">
        <f t="shared" si="54"/>
        <v>0</v>
      </c>
      <c r="AQ34" s="118">
        <f t="shared" si="55"/>
        <v>0</v>
      </c>
      <c r="AS34" s="118">
        <f t="shared" si="57"/>
        <v>0</v>
      </c>
    </row>
    <row r="35" spans="1:45" s="118" customFormat="1" x14ac:dyDescent="0.25">
      <c r="A35" s="118" t="s">
        <v>109</v>
      </c>
      <c r="C35" s="118">
        <f t="shared" si="29"/>
        <v>0</v>
      </c>
      <c r="D35" s="118">
        <f t="shared" si="56"/>
        <v>0</v>
      </c>
      <c r="F35" s="118">
        <f t="shared" si="30"/>
        <v>0</v>
      </c>
      <c r="G35" s="118">
        <f t="shared" si="31"/>
        <v>0</v>
      </c>
      <c r="I35" s="118">
        <f t="shared" si="32"/>
        <v>0</v>
      </c>
      <c r="J35" s="118">
        <f t="shared" si="33"/>
        <v>0</v>
      </c>
      <c r="L35" s="118">
        <f t="shared" si="34"/>
        <v>0</v>
      </c>
      <c r="M35" s="118">
        <f t="shared" si="35"/>
        <v>0</v>
      </c>
      <c r="O35" s="118">
        <f t="shared" si="36"/>
        <v>0</v>
      </c>
      <c r="P35" s="118">
        <f t="shared" si="37"/>
        <v>0</v>
      </c>
      <c r="R35" s="118">
        <f t="shared" si="38"/>
        <v>0</v>
      </c>
      <c r="S35" s="118">
        <f t="shared" si="39"/>
        <v>0</v>
      </c>
      <c r="U35" s="118">
        <f t="shared" si="40"/>
        <v>0</v>
      </c>
      <c r="V35" s="118">
        <f t="shared" si="41"/>
        <v>0</v>
      </c>
      <c r="X35" s="118">
        <f t="shared" si="42"/>
        <v>0</v>
      </c>
      <c r="Y35" s="118">
        <f t="shared" si="43"/>
        <v>0</v>
      </c>
      <c r="AA35" s="118">
        <f t="shared" si="44"/>
        <v>0</v>
      </c>
      <c r="AB35" s="118">
        <f t="shared" si="45"/>
        <v>0</v>
      </c>
      <c r="AD35" s="118">
        <f t="shared" si="46"/>
        <v>0</v>
      </c>
      <c r="AE35" s="118">
        <f t="shared" si="47"/>
        <v>0</v>
      </c>
      <c r="AG35" s="118">
        <f t="shared" si="48"/>
        <v>0</v>
      </c>
      <c r="AH35" s="118">
        <f t="shared" si="49"/>
        <v>0</v>
      </c>
      <c r="AJ35" s="118">
        <f t="shared" si="50"/>
        <v>0</v>
      </c>
      <c r="AK35" s="118">
        <f t="shared" si="51"/>
        <v>0</v>
      </c>
      <c r="AM35" s="118">
        <f t="shared" si="52"/>
        <v>0</v>
      </c>
      <c r="AN35" s="118">
        <f t="shared" si="53"/>
        <v>0</v>
      </c>
      <c r="AP35" s="118">
        <f t="shared" si="54"/>
        <v>0</v>
      </c>
      <c r="AQ35" s="118">
        <f t="shared" si="55"/>
        <v>0</v>
      </c>
      <c r="AS35" s="118">
        <f t="shared" si="57"/>
        <v>0</v>
      </c>
    </row>
    <row r="36" spans="1:45" s="118" customFormat="1" x14ac:dyDescent="0.25">
      <c r="A36" s="118" t="s">
        <v>110</v>
      </c>
      <c r="C36" s="118">
        <f t="shared" si="29"/>
        <v>0</v>
      </c>
      <c r="D36" s="118">
        <f t="shared" si="56"/>
        <v>0</v>
      </c>
      <c r="F36" s="118">
        <f t="shared" si="30"/>
        <v>0</v>
      </c>
      <c r="G36" s="118">
        <f t="shared" si="31"/>
        <v>0</v>
      </c>
      <c r="I36" s="118">
        <f t="shared" si="32"/>
        <v>0</v>
      </c>
      <c r="J36" s="118">
        <f t="shared" si="33"/>
        <v>0</v>
      </c>
      <c r="L36" s="118">
        <f t="shared" si="34"/>
        <v>0</v>
      </c>
      <c r="M36" s="118">
        <f t="shared" si="35"/>
        <v>0</v>
      </c>
      <c r="O36" s="118">
        <f t="shared" si="36"/>
        <v>0</v>
      </c>
      <c r="P36" s="118">
        <f t="shared" si="37"/>
        <v>0</v>
      </c>
      <c r="R36" s="118">
        <f t="shared" si="38"/>
        <v>0</v>
      </c>
      <c r="S36" s="118">
        <f t="shared" si="39"/>
        <v>0</v>
      </c>
      <c r="U36" s="118">
        <f t="shared" si="40"/>
        <v>0</v>
      </c>
      <c r="V36" s="118">
        <f t="shared" si="41"/>
        <v>0</v>
      </c>
      <c r="X36" s="118">
        <f t="shared" si="42"/>
        <v>0</v>
      </c>
      <c r="Y36" s="118">
        <f t="shared" si="43"/>
        <v>0</v>
      </c>
      <c r="AA36" s="118">
        <f t="shared" si="44"/>
        <v>0</v>
      </c>
      <c r="AB36" s="118">
        <f t="shared" si="45"/>
        <v>0</v>
      </c>
      <c r="AD36" s="118">
        <f t="shared" si="46"/>
        <v>0</v>
      </c>
      <c r="AE36" s="118">
        <f t="shared" si="47"/>
        <v>0</v>
      </c>
      <c r="AG36" s="118">
        <f t="shared" si="48"/>
        <v>0</v>
      </c>
      <c r="AH36" s="118">
        <f t="shared" si="49"/>
        <v>0</v>
      </c>
      <c r="AJ36" s="118">
        <f t="shared" si="50"/>
        <v>0</v>
      </c>
      <c r="AK36" s="118">
        <f t="shared" si="51"/>
        <v>0</v>
      </c>
      <c r="AM36" s="118">
        <f t="shared" si="52"/>
        <v>0</v>
      </c>
      <c r="AN36" s="118">
        <f t="shared" si="53"/>
        <v>0</v>
      </c>
      <c r="AP36" s="118">
        <f t="shared" si="54"/>
        <v>0</v>
      </c>
      <c r="AQ36" s="118">
        <f t="shared" si="55"/>
        <v>0</v>
      </c>
      <c r="AS36" s="118">
        <f t="shared" si="57"/>
        <v>0</v>
      </c>
    </row>
    <row r="37" spans="1:45" s="118" customFormat="1" x14ac:dyDescent="0.25">
      <c r="A37" s="118" t="s">
        <v>111</v>
      </c>
      <c r="C37" s="118">
        <f t="shared" si="29"/>
        <v>0</v>
      </c>
      <c r="D37" s="118">
        <f t="shared" si="56"/>
        <v>0</v>
      </c>
      <c r="F37" s="118">
        <f t="shared" si="30"/>
        <v>0</v>
      </c>
      <c r="G37" s="118">
        <f t="shared" si="31"/>
        <v>0</v>
      </c>
      <c r="I37" s="118">
        <f t="shared" si="32"/>
        <v>0</v>
      </c>
      <c r="J37" s="118">
        <f t="shared" si="33"/>
        <v>0</v>
      </c>
      <c r="L37" s="118">
        <f t="shared" si="34"/>
        <v>0</v>
      </c>
      <c r="M37" s="118">
        <f t="shared" si="35"/>
        <v>0</v>
      </c>
      <c r="O37" s="118">
        <f t="shared" si="36"/>
        <v>0</v>
      </c>
      <c r="P37" s="118">
        <f t="shared" si="37"/>
        <v>0</v>
      </c>
      <c r="R37" s="118">
        <f t="shared" si="38"/>
        <v>0</v>
      </c>
      <c r="S37" s="118">
        <f t="shared" si="39"/>
        <v>0</v>
      </c>
      <c r="U37" s="118">
        <f t="shared" si="40"/>
        <v>0</v>
      </c>
      <c r="V37" s="118">
        <f t="shared" si="41"/>
        <v>0</v>
      </c>
      <c r="X37" s="118">
        <f t="shared" si="42"/>
        <v>0</v>
      </c>
      <c r="Y37" s="118">
        <f t="shared" si="43"/>
        <v>0</v>
      </c>
      <c r="AA37" s="118">
        <f t="shared" si="44"/>
        <v>0</v>
      </c>
      <c r="AB37" s="118">
        <f t="shared" si="45"/>
        <v>0</v>
      </c>
      <c r="AD37" s="118">
        <f t="shared" si="46"/>
        <v>0</v>
      </c>
      <c r="AE37" s="118">
        <f t="shared" si="47"/>
        <v>0</v>
      </c>
      <c r="AG37" s="118">
        <f t="shared" si="48"/>
        <v>0</v>
      </c>
      <c r="AH37" s="118">
        <f t="shared" si="49"/>
        <v>0</v>
      </c>
      <c r="AJ37" s="118">
        <f t="shared" si="50"/>
        <v>0</v>
      </c>
      <c r="AK37" s="118">
        <f t="shared" si="51"/>
        <v>0</v>
      </c>
      <c r="AM37" s="118">
        <f t="shared" si="52"/>
        <v>0</v>
      </c>
      <c r="AN37" s="118">
        <f t="shared" si="53"/>
        <v>0</v>
      </c>
      <c r="AP37" s="118">
        <f t="shared" si="54"/>
        <v>0</v>
      </c>
      <c r="AQ37" s="118">
        <f t="shared" si="55"/>
        <v>0</v>
      </c>
      <c r="AS37" s="118">
        <f t="shared" si="57"/>
        <v>0</v>
      </c>
    </row>
    <row r="38" spans="1:45" s="118" customFormat="1" x14ac:dyDescent="0.25">
      <c r="A38" s="118" t="s">
        <v>112</v>
      </c>
      <c r="C38" s="118">
        <f t="shared" si="29"/>
        <v>0</v>
      </c>
      <c r="D38" s="118">
        <f t="shared" si="56"/>
        <v>0</v>
      </c>
      <c r="F38" s="118">
        <f t="shared" si="30"/>
        <v>0</v>
      </c>
      <c r="G38" s="118">
        <f t="shared" si="31"/>
        <v>0</v>
      </c>
      <c r="I38" s="118">
        <f t="shared" si="32"/>
        <v>0</v>
      </c>
      <c r="J38" s="118">
        <f t="shared" si="33"/>
        <v>0</v>
      </c>
      <c r="L38" s="118">
        <f t="shared" si="34"/>
        <v>0</v>
      </c>
      <c r="M38" s="118">
        <f t="shared" si="35"/>
        <v>0</v>
      </c>
      <c r="O38" s="118">
        <f t="shared" si="36"/>
        <v>0</v>
      </c>
      <c r="P38" s="118">
        <f t="shared" si="37"/>
        <v>0</v>
      </c>
      <c r="R38" s="118">
        <f t="shared" si="38"/>
        <v>0</v>
      </c>
      <c r="S38" s="118">
        <f t="shared" si="39"/>
        <v>0</v>
      </c>
      <c r="U38" s="118">
        <f t="shared" si="40"/>
        <v>0</v>
      </c>
      <c r="V38" s="118">
        <f t="shared" si="41"/>
        <v>0</v>
      </c>
      <c r="X38" s="118">
        <f t="shared" si="42"/>
        <v>0</v>
      </c>
      <c r="Y38" s="118">
        <f t="shared" si="43"/>
        <v>0</v>
      </c>
      <c r="AA38" s="118">
        <f t="shared" si="44"/>
        <v>0</v>
      </c>
      <c r="AB38" s="118">
        <f t="shared" si="45"/>
        <v>0</v>
      </c>
      <c r="AD38" s="118">
        <f t="shared" si="46"/>
        <v>0</v>
      </c>
      <c r="AE38" s="118">
        <f t="shared" si="47"/>
        <v>0</v>
      </c>
      <c r="AG38" s="118">
        <f t="shared" si="48"/>
        <v>0</v>
      </c>
      <c r="AH38" s="118">
        <f t="shared" si="49"/>
        <v>0</v>
      </c>
      <c r="AJ38" s="118">
        <f t="shared" si="50"/>
        <v>0</v>
      </c>
      <c r="AK38" s="118">
        <f t="shared" si="51"/>
        <v>0</v>
      </c>
      <c r="AM38" s="118">
        <f t="shared" si="52"/>
        <v>0</v>
      </c>
      <c r="AN38" s="118">
        <f t="shared" si="53"/>
        <v>0</v>
      </c>
      <c r="AP38" s="118">
        <f t="shared" si="54"/>
        <v>0</v>
      </c>
      <c r="AQ38" s="118">
        <f t="shared" si="55"/>
        <v>0</v>
      </c>
      <c r="AS38" s="118">
        <f t="shared" si="57"/>
        <v>0</v>
      </c>
    </row>
    <row r="39" spans="1:45" s="118" customFormat="1" x14ac:dyDescent="0.25">
      <c r="A39" s="118" t="s">
        <v>113</v>
      </c>
      <c r="C39" s="118">
        <f t="shared" si="29"/>
        <v>0</v>
      </c>
      <c r="D39" s="118">
        <f t="shared" si="56"/>
        <v>0</v>
      </c>
      <c r="F39" s="118">
        <f t="shared" si="30"/>
        <v>0</v>
      </c>
      <c r="G39" s="118">
        <f t="shared" si="31"/>
        <v>0</v>
      </c>
      <c r="I39" s="118">
        <f t="shared" si="32"/>
        <v>0</v>
      </c>
      <c r="J39" s="118">
        <f t="shared" si="33"/>
        <v>0</v>
      </c>
      <c r="L39" s="118">
        <f t="shared" si="34"/>
        <v>0</v>
      </c>
      <c r="M39" s="118">
        <f t="shared" si="35"/>
        <v>0</v>
      </c>
      <c r="O39" s="118">
        <f t="shared" si="36"/>
        <v>0</v>
      </c>
      <c r="P39" s="118">
        <f t="shared" si="37"/>
        <v>0</v>
      </c>
      <c r="R39" s="118">
        <f t="shared" si="38"/>
        <v>0</v>
      </c>
      <c r="S39" s="118">
        <f t="shared" si="39"/>
        <v>0</v>
      </c>
      <c r="U39" s="118">
        <f t="shared" si="40"/>
        <v>0</v>
      </c>
      <c r="V39" s="118">
        <f t="shared" si="41"/>
        <v>0</v>
      </c>
      <c r="X39" s="118">
        <f t="shared" si="42"/>
        <v>0</v>
      </c>
      <c r="Y39" s="118">
        <f t="shared" si="43"/>
        <v>0</v>
      </c>
      <c r="AA39" s="118">
        <f t="shared" si="44"/>
        <v>0</v>
      </c>
      <c r="AB39" s="118">
        <f t="shared" si="45"/>
        <v>0</v>
      </c>
      <c r="AD39" s="118">
        <f t="shared" si="46"/>
        <v>0</v>
      </c>
      <c r="AE39" s="118">
        <f t="shared" si="47"/>
        <v>0</v>
      </c>
      <c r="AG39" s="118">
        <f t="shared" si="48"/>
        <v>0</v>
      </c>
      <c r="AH39" s="118">
        <f t="shared" si="49"/>
        <v>0</v>
      </c>
      <c r="AJ39" s="118">
        <f t="shared" si="50"/>
        <v>0</v>
      </c>
      <c r="AK39" s="118">
        <f t="shared" si="51"/>
        <v>0</v>
      </c>
      <c r="AM39" s="118">
        <f t="shared" si="52"/>
        <v>0</v>
      </c>
      <c r="AN39" s="118">
        <f t="shared" si="53"/>
        <v>0</v>
      </c>
      <c r="AP39" s="118">
        <f t="shared" si="54"/>
        <v>0</v>
      </c>
      <c r="AQ39" s="118">
        <f t="shared" si="55"/>
        <v>0</v>
      </c>
      <c r="AS39" s="118">
        <f t="shared" si="57"/>
        <v>0</v>
      </c>
    </row>
    <row r="40" spans="1:45" s="118" customFormat="1" x14ac:dyDescent="0.25">
      <c r="C40" s="118">
        <f>SUM(C26:C39)</f>
        <v>0</v>
      </c>
      <c r="D40" s="118">
        <f t="shared" ref="D40:AR40" si="58">SUM(D26:D39)</f>
        <v>0</v>
      </c>
      <c r="E40" s="118">
        <f t="shared" si="58"/>
        <v>0</v>
      </c>
      <c r="F40" s="118">
        <f t="shared" si="58"/>
        <v>0</v>
      </c>
      <c r="G40" s="118">
        <f t="shared" si="58"/>
        <v>0</v>
      </c>
      <c r="H40" s="118">
        <f t="shared" si="58"/>
        <v>0</v>
      </c>
      <c r="I40" s="118">
        <f t="shared" si="58"/>
        <v>0</v>
      </c>
      <c r="J40" s="118">
        <f t="shared" si="58"/>
        <v>0</v>
      </c>
      <c r="K40" s="118">
        <f t="shared" si="58"/>
        <v>0</v>
      </c>
      <c r="L40" s="118">
        <f t="shared" si="58"/>
        <v>0</v>
      </c>
      <c r="M40" s="118">
        <f t="shared" si="58"/>
        <v>0</v>
      </c>
      <c r="N40" s="118">
        <f t="shared" si="58"/>
        <v>0</v>
      </c>
      <c r="O40" s="118">
        <f t="shared" si="58"/>
        <v>0</v>
      </c>
      <c r="P40" s="118">
        <f t="shared" si="58"/>
        <v>0</v>
      </c>
      <c r="Q40" s="118">
        <f t="shared" si="58"/>
        <v>0</v>
      </c>
      <c r="R40" s="118">
        <f t="shared" si="58"/>
        <v>0</v>
      </c>
      <c r="S40" s="118">
        <f t="shared" si="58"/>
        <v>0</v>
      </c>
      <c r="T40" s="118">
        <f t="shared" si="58"/>
        <v>0</v>
      </c>
      <c r="U40" s="118">
        <f t="shared" si="58"/>
        <v>0</v>
      </c>
      <c r="V40" s="118">
        <f t="shared" si="58"/>
        <v>0</v>
      </c>
      <c r="W40" s="118">
        <f t="shared" si="58"/>
        <v>0</v>
      </c>
      <c r="X40" s="118">
        <f t="shared" si="58"/>
        <v>0</v>
      </c>
      <c r="Y40" s="118">
        <f t="shared" si="58"/>
        <v>0</v>
      </c>
      <c r="Z40" s="118">
        <f t="shared" si="58"/>
        <v>0</v>
      </c>
      <c r="AA40" s="118">
        <f t="shared" si="58"/>
        <v>0</v>
      </c>
      <c r="AB40" s="118">
        <f t="shared" si="58"/>
        <v>0</v>
      </c>
      <c r="AC40" s="118">
        <f t="shared" si="58"/>
        <v>0</v>
      </c>
      <c r="AD40" s="118">
        <f t="shared" si="58"/>
        <v>0</v>
      </c>
      <c r="AE40" s="118">
        <f t="shared" si="58"/>
        <v>0</v>
      </c>
      <c r="AF40" s="118">
        <f t="shared" si="58"/>
        <v>0</v>
      </c>
      <c r="AG40" s="118">
        <f t="shared" si="58"/>
        <v>0</v>
      </c>
      <c r="AH40" s="118">
        <f t="shared" si="58"/>
        <v>0</v>
      </c>
      <c r="AI40" s="118">
        <f t="shared" si="58"/>
        <v>0</v>
      </c>
      <c r="AJ40" s="118">
        <f t="shared" si="58"/>
        <v>0</v>
      </c>
      <c r="AK40" s="118">
        <f t="shared" si="58"/>
        <v>0</v>
      </c>
      <c r="AL40" s="118">
        <f t="shared" si="58"/>
        <v>0</v>
      </c>
      <c r="AM40" s="118">
        <f t="shared" si="58"/>
        <v>0</v>
      </c>
      <c r="AN40" s="118">
        <f t="shared" si="58"/>
        <v>0</v>
      </c>
      <c r="AO40" s="118">
        <f t="shared" si="58"/>
        <v>0</v>
      </c>
      <c r="AP40" s="118">
        <f t="shared" si="58"/>
        <v>0</v>
      </c>
      <c r="AQ40" s="118">
        <f t="shared" si="58"/>
        <v>0</v>
      </c>
      <c r="AR40" s="118">
        <f t="shared" si="58"/>
        <v>0</v>
      </c>
      <c r="AS40" s="118">
        <f t="shared" si="57"/>
        <v>0</v>
      </c>
    </row>
    <row r="41" spans="1:45" s="119" customFormat="1" x14ac:dyDescent="0.25">
      <c r="E41" s="120">
        <f>C40+D40</f>
        <v>0</v>
      </c>
      <c r="H41" s="120">
        <f>F40+G40</f>
        <v>0</v>
      </c>
      <c r="K41" s="120">
        <f>I40+J40</f>
        <v>0</v>
      </c>
      <c r="N41" s="120">
        <f>L40+M40</f>
        <v>0</v>
      </c>
      <c r="Q41" s="120">
        <f>O40+P40</f>
        <v>0</v>
      </c>
      <c r="T41" s="120">
        <f>R40+S40</f>
        <v>0</v>
      </c>
      <c r="W41" s="120">
        <f>U40+V40</f>
        <v>0</v>
      </c>
      <c r="Z41" s="120">
        <f>X40+Y40</f>
        <v>0</v>
      </c>
      <c r="AC41" s="120">
        <f>AA40+AB40</f>
        <v>0</v>
      </c>
      <c r="AF41" s="120">
        <f>AD40+AE40</f>
        <v>0</v>
      </c>
      <c r="AI41" s="120">
        <f>AG40+AH40</f>
        <v>0</v>
      </c>
      <c r="AL41" s="120">
        <f>AJ40+AK40</f>
        <v>0</v>
      </c>
      <c r="AO41" s="120">
        <f>AM40+AN40</f>
        <v>0</v>
      </c>
      <c r="AR41" s="120">
        <f>AP40+AQ40</f>
        <v>0</v>
      </c>
      <c r="AS41" s="118">
        <f t="shared" si="57"/>
        <v>0</v>
      </c>
    </row>
    <row r="44" spans="1:45" s="116" customFormat="1" x14ac:dyDescent="0.25">
      <c r="C44" s="116" t="s">
        <v>99</v>
      </c>
      <c r="D44" s="116" t="s">
        <v>100</v>
      </c>
      <c r="E44" s="116" t="s">
        <v>104</v>
      </c>
      <c r="F44" s="116" t="s">
        <v>99</v>
      </c>
      <c r="G44" s="116" t="s">
        <v>100</v>
      </c>
      <c r="H44" s="116" t="s">
        <v>104</v>
      </c>
      <c r="I44" s="116" t="s">
        <v>99</v>
      </c>
      <c r="J44" s="116" t="s">
        <v>100</v>
      </c>
      <c r="K44" s="116" t="s">
        <v>104</v>
      </c>
      <c r="L44" s="116" t="s">
        <v>99</v>
      </c>
      <c r="M44" s="116" t="s">
        <v>100</v>
      </c>
      <c r="N44" s="116" t="s">
        <v>104</v>
      </c>
      <c r="O44" s="116" t="s">
        <v>99</v>
      </c>
      <c r="P44" s="116" t="s">
        <v>100</v>
      </c>
      <c r="Q44" s="116" t="s">
        <v>104</v>
      </c>
      <c r="R44" s="116" t="s">
        <v>99</v>
      </c>
      <c r="S44" s="116" t="s">
        <v>100</v>
      </c>
      <c r="T44" s="116" t="s">
        <v>104</v>
      </c>
      <c r="U44" s="116" t="s">
        <v>99</v>
      </c>
      <c r="V44" s="116" t="s">
        <v>100</v>
      </c>
      <c r="W44" s="116" t="s">
        <v>104</v>
      </c>
      <c r="X44" s="116" t="s">
        <v>99</v>
      </c>
      <c r="Y44" s="116" t="s">
        <v>100</v>
      </c>
      <c r="Z44" s="116" t="s">
        <v>104</v>
      </c>
      <c r="AA44" s="116" t="s">
        <v>99</v>
      </c>
      <c r="AB44" s="116" t="s">
        <v>100</v>
      </c>
      <c r="AC44" s="116" t="s">
        <v>104</v>
      </c>
      <c r="AD44" s="116" t="s">
        <v>99</v>
      </c>
      <c r="AE44" s="116" t="s">
        <v>100</v>
      </c>
      <c r="AF44" s="116" t="s">
        <v>104</v>
      </c>
      <c r="AG44" s="116" t="s">
        <v>99</v>
      </c>
      <c r="AH44" s="116" t="s">
        <v>100</v>
      </c>
      <c r="AI44" s="116" t="s">
        <v>104</v>
      </c>
      <c r="AJ44" s="116" t="s">
        <v>99</v>
      </c>
      <c r="AK44" s="116" t="s">
        <v>100</v>
      </c>
      <c r="AL44" s="116" t="s">
        <v>104</v>
      </c>
    </row>
    <row r="45" spans="1:45" s="116" customFormat="1" x14ac:dyDescent="0.25">
      <c r="C45" s="116" t="s">
        <v>86</v>
      </c>
      <c r="D45" s="116" t="s">
        <v>86</v>
      </c>
      <c r="E45" s="116" t="s">
        <v>86</v>
      </c>
      <c r="F45" s="116" t="s">
        <v>88</v>
      </c>
      <c r="G45" s="116" t="s">
        <v>88</v>
      </c>
      <c r="H45" s="116" t="s">
        <v>88</v>
      </c>
      <c r="I45" s="116" t="s">
        <v>87</v>
      </c>
      <c r="J45" s="116" t="s">
        <v>87</v>
      </c>
      <c r="K45" s="116" t="s">
        <v>87</v>
      </c>
      <c r="L45" s="116" t="s">
        <v>89</v>
      </c>
      <c r="M45" s="116" t="s">
        <v>89</v>
      </c>
      <c r="N45" s="116" t="s">
        <v>89</v>
      </c>
      <c r="O45" s="116" t="s">
        <v>90</v>
      </c>
      <c r="P45" s="116" t="s">
        <v>90</v>
      </c>
      <c r="Q45" s="116" t="s">
        <v>90</v>
      </c>
      <c r="R45" s="116" t="s">
        <v>7</v>
      </c>
      <c r="S45" s="116" t="str">
        <f>R45</f>
        <v>mei</v>
      </c>
      <c r="T45" s="116" t="str">
        <f>S45</f>
        <v>mei</v>
      </c>
      <c r="U45" s="116" t="s">
        <v>91</v>
      </c>
      <c r="V45" s="116" t="str">
        <f t="shared" ref="V45:W45" si="59">U45</f>
        <v>jun</v>
      </c>
      <c r="W45" s="116" t="str">
        <f t="shared" si="59"/>
        <v>jun</v>
      </c>
      <c r="X45" s="116" t="s">
        <v>92</v>
      </c>
      <c r="Y45" s="116" t="str">
        <f t="shared" ref="Y45:Z45" si="60">X45</f>
        <v>jul</v>
      </c>
      <c r="Z45" s="116" t="str">
        <f t="shared" si="60"/>
        <v>jul</v>
      </c>
      <c r="AA45" s="116" t="s">
        <v>93</v>
      </c>
      <c r="AB45" s="116" t="str">
        <f t="shared" ref="AB45:AC45" si="61">AA45</f>
        <v>aug</v>
      </c>
      <c r="AC45" s="116" t="str">
        <f t="shared" si="61"/>
        <v>aug</v>
      </c>
      <c r="AD45" s="116" t="s">
        <v>94</v>
      </c>
      <c r="AE45" s="116" t="str">
        <f t="shared" ref="AE45:AF46" si="62">AD45</f>
        <v>sep</v>
      </c>
      <c r="AF45" s="116" t="str">
        <f t="shared" si="62"/>
        <v>sep</v>
      </c>
      <c r="AG45" s="116" t="s">
        <v>95</v>
      </c>
      <c r="AH45" s="116" t="str">
        <f t="shared" ref="AH45:AI45" si="63">AG45</f>
        <v>okt</v>
      </c>
      <c r="AI45" s="116" t="str">
        <f t="shared" si="63"/>
        <v>okt</v>
      </c>
      <c r="AJ45" s="116" t="s">
        <v>96</v>
      </c>
      <c r="AK45" s="116" t="str">
        <f t="shared" ref="AK45:AL45" si="64">AJ45</f>
        <v>nov</v>
      </c>
      <c r="AL45" s="116" t="str">
        <f t="shared" si="64"/>
        <v>nov</v>
      </c>
      <c r="AM45" s="116" t="s">
        <v>86</v>
      </c>
      <c r="AN45" s="116" t="str">
        <f t="shared" ref="AN45:AO45" si="65">AM45</f>
        <v>dec</v>
      </c>
      <c r="AO45" s="116" t="str">
        <f t="shared" si="65"/>
        <v>dec</v>
      </c>
      <c r="AP45" s="116" t="s">
        <v>88</v>
      </c>
      <c r="AQ45" s="116" t="str">
        <f t="shared" ref="AQ45:AR45" si="66">AP45</f>
        <v>jan</v>
      </c>
      <c r="AR45" s="116" t="str">
        <f t="shared" si="66"/>
        <v>jan</v>
      </c>
      <c r="AS45" s="116" t="s">
        <v>115</v>
      </c>
    </row>
    <row r="46" spans="1:45" s="116" customFormat="1" x14ac:dyDescent="0.25">
      <c r="C46" s="116">
        <v>0</v>
      </c>
      <c r="D46" s="116">
        <v>0</v>
      </c>
      <c r="E46" s="116">
        <v>0</v>
      </c>
      <c r="F46" s="116">
        <v>1</v>
      </c>
      <c r="G46" s="116">
        <v>1</v>
      </c>
      <c r="H46" s="116">
        <v>1</v>
      </c>
      <c r="I46" s="116">
        <v>2</v>
      </c>
      <c r="J46" s="116">
        <v>2</v>
      </c>
      <c r="K46" s="116">
        <v>2</v>
      </c>
      <c r="L46" s="116">
        <v>3</v>
      </c>
      <c r="M46" s="116">
        <v>3</v>
      </c>
      <c r="N46" s="116">
        <v>3</v>
      </c>
      <c r="O46" s="116">
        <v>4</v>
      </c>
      <c r="P46" s="116">
        <v>4</v>
      </c>
      <c r="Q46" s="116">
        <v>4</v>
      </c>
      <c r="R46" s="116">
        <v>5</v>
      </c>
      <c r="S46" s="116">
        <f>R46</f>
        <v>5</v>
      </c>
      <c r="T46" s="116">
        <f>S46</f>
        <v>5</v>
      </c>
      <c r="U46" s="116">
        <v>6</v>
      </c>
      <c r="V46" s="116">
        <f t="shared" ref="V46:W46" si="67">U46</f>
        <v>6</v>
      </c>
      <c r="W46" s="116">
        <f t="shared" si="67"/>
        <v>6</v>
      </c>
      <c r="X46" s="116">
        <v>7</v>
      </c>
      <c r="Y46" s="116">
        <f t="shared" ref="Y46:Z46" si="68">X46</f>
        <v>7</v>
      </c>
      <c r="Z46" s="116">
        <f t="shared" si="68"/>
        <v>7</v>
      </c>
      <c r="AA46" s="116">
        <v>8</v>
      </c>
      <c r="AB46" s="116">
        <f t="shared" ref="AB46:AC46" si="69">AA46</f>
        <v>8</v>
      </c>
      <c r="AC46" s="116">
        <f t="shared" si="69"/>
        <v>8</v>
      </c>
      <c r="AD46" s="116">
        <v>9</v>
      </c>
      <c r="AE46" s="116">
        <f t="shared" si="62"/>
        <v>9</v>
      </c>
      <c r="AF46" s="116">
        <v>9</v>
      </c>
      <c r="AG46" s="116">
        <v>10</v>
      </c>
      <c r="AH46" s="116">
        <f t="shared" ref="AH46:AI46" si="70">AG46</f>
        <v>10</v>
      </c>
      <c r="AI46" s="116">
        <f t="shared" si="70"/>
        <v>10</v>
      </c>
      <c r="AJ46" s="116">
        <v>11</v>
      </c>
      <c r="AK46" s="116">
        <f t="shared" ref="AK46:AL46" si="71">AJ46</f>
        <v>11</v>
      </c>
      <c r="AL46" s="116">
        <f t="shared" si="71"/>
        <v>11</v>
      </c>
      <c r="AM46" s="116">
        <v>12</v>
      </c>
      <c r="AN46" s="116">
        <f t="shared" ref="AN46:AO46" si="72">AM46</f>
        <v>12</v>
      </c>
      <c r="AO46" s="116">
        <f t="shared" si="72"/>
        <v>12</v>
      </c>
      <c r="AP46" s="116">
        <v>13</v>
      </c>
      <c r="AQ46" s="116">
        <f t="shared" ref="AQ46:AR46" si="73">AP46</f>
        <v>13</v>
      </c>
      <c r="AR46" s="116">
        <f t="shared" si="73"/>
        <v>13</v>
      </c>
    </row>
    <row r="47" spans="1:45" s="122" customFormat="1" x14ac:dyDescent="0.25">
      <c r="A47" s="122" t="s">
        <v>114</v>
      </c>
      <c r="C47" s="122">
        <f t="shared" ref="C47:C60" si="74">IF(C$46=$F3,$Q3,0)</f>
        <v>0</v>
      </c>
      <c r="D47" s="122">
        <f t="shared" ref="D47:D60" si="75">IF(D$25=$G3,$R3,0)</f>
        <v>0</v>
      </c>
      <c r="F47" s="122">
        <f t="shared" ref="F47:F60" si="76">IF(F$46=$F3,$Q3,0)</f>
        <v>0</v>
      </c>
      <c r="G47" s="122">
        <f t="shared" ref="G47:G60" si="77">IF(G$25=$G3,$R3,0)</f>
        <v>0</v>
      </c>
      <c r="I47" s="122">
        <f t="shared" ref="I47:I60" si="78">IF(I$46=$F3,$Q3,0)</f>
        <v>0</v>
      </c>
      <c r="J47" s="122">
        <f t="shared" ref="J47:J60" si="79">IF(J$25=$G3,$R3,0)</f>
        <v>0</v>
      </c>
      <c r="L47" s="122">
        <f t="shared" ref="L47:L60" si="80">IF(L$46=$F3,$Q3,0)</f>
        <v>0</v>
      </c>
      <c r="M47" s="122">
        <f t="shared" ref="M47:M60" si="81">IF(M$25=$G3,$R3,0)</f>
        <v>0</v>
      </c>
      <c r="O47" s="122">
        <f t="shared" ref="O47:O60" si="82">IF(O$46=$F3,$Q3,0)</f>
        <v>0</v>
      </c>
      <c r="P47" s="122">
        <f t="shared" ref="P47:P60" si="83">IF(P$25=$G3,$R3,0)</f>
        <v>0</v>
      </c>
      <c r="R47" s="122">
        <f t="shared" ref="R47:R60" si="84">IF(R$46=$F3,$Q3,0)</f>
        <v>0</v>
      </c>
      <c r="S47" s="122">
        <f t="shared" ref="S47:S60" si="85">IF(S$25=$G3,$R3,0)</f>
        <v>0</v>
      </c>
      <c r="U47" s="122">
        <f t="shared" ref="U47:U60" si="86">IF(U$46=$F3,$Q3,0)</f>
        <v>0</v>
      </c>
      <c r="V47" s="122">
        <f t="shared" ref="V47:V60" si="87">IF(V$25=$G3,$R3,0)</f>
        <v>0</v>
      </c>
      <c r="X47" s="122">
        <f t="shared" ref="X47:X60" si="88">IF(X$46=$F3,$Q3,0)</f>
        <v>0</v>
      </c>
      <c r="Y47" s="122">
        <f t="shared" ref="Y47:Y60" si="89">IF(Y$25=$G3,$R3,0)</f>
        <v>0</v>
      </c>
      <c r="AA47" s="122">
        <f t="shared" ref="AA47:AA60" si="90">IF(AA$46=$F3,$Q3,0)</f>
        <v>0</v>
      </c>
      <c r="AB47" s="122">
        <f t="shared" ref="AB47:AB60" si="91">IF(AB$25=$G3,$R3,0)</f>
        <v>0</v>
      </c>
      <c r="AD47" s="122">
        <f t="shared" ref="AD47:AD60" si="92">IF(AD$46=$F3,$Q3,0)</f>
        <v>0</v>
      </c>
      <c r="AE47" s="122">
        <f t="shared" ref="AE47:AE60" si="93">IF(AE$25=$G3,$R3,0)</f>
        <v>0</v>
      </c>
      <c r="AG47" s="122">
        <f t="shared" ref="AG47:AG60" si="94">IF(AG$46=$F3,$Q3,0)</f>
        <v>0</v>
      </c>
      <c r="AH47" s="122">
        <f t="shared" ref="AH47:AH60" si="95">IF(AH$25=$G3,$R3,0)</f>
        <v>0</v>
      </c>
      <c r="AJ47" s="122">
        <f t="shared" ref="AJ47:AJ60" si="96">IF(AJ$46=$F3,$Q3,0)</f>
        <v>0</v>
      </c>
      <c r="AK47" s="122">
        <f t="shared" ref="AK47:AK60" si="97">IF(AK$25=$G3,$R3,0)</f>
        <v>0</v>
      </c>
      <c r="AM47" s="122">
        <f t="shared" ref="AM47:AM60" si="98">IF(AM$46=$F3,$Q3,0)</f>
        <v>0</v>
      </c>
      <c r="AN47" s="122">
        <f t="shared" ref="AN47:AN60" si="99">IF(AN$25=$G3,$R3,0)</f>
        <v>0</v>
      </c>
      <c r="AP47" s="122">
        <f t="shared" ref="AP47:AP60" si="100">IF(AP$46=$F3,$Q3,0)</f>
        <v>0</v>
      </c>
      <c r="AQ47" s="122">
        <f t="shared" ref="AQ47:AQ60" si="101">IF(AQ$25=$G3,$R3,0)</f>
        <v>0</v>
      </c>
      <c r="AS47" s="122">
        <f>SUM(C47:AR47)</f>
        <v>0</v>
      </c>
    </row>
    <row r="48" spans="1:45" s="122" customFormat="1" x14ac:dyDescent="0.25">
      <c r="A48" s="122" t="s">
        <v>99</v>
      </c>
      <c r="C48" s="122">
        <f t="shared" si="74"/>
        <v>0</v>
      </c>
      <c r="D48" s="122">
        <f t="shared" si="75"/>
        <v>0</v>
      </c>
      <c r="F48" s="122">
        <f t="shared" si="76"/>
        <v>0</v>
      </c>
      <c r="G48" s="122">
        <f t="shared" si="77"/>
        <v>0</v>
      </c>
      <c r="I48" s="122">
        <f t="shared" si="78"/>
        <v>0</v>
      </c>
      <c r="J48" s="122">
        <f t="shared" si="79"/>
        <v>0</v>
      </c>
      <c r="L48" s="122">
        <f t="shared" si="80"/>
        <v>0</v>
      </c>
      <c r="M48" s="122">
        <f t="shared" si="81"/>
        <v>0</v>
      </c>
      <c r="O48" s="122">
        <f t="shared" si="82"/>
        <v>0</v>
      </c>
      <c r="P48" s="122">
        <f t="shared" si="83"/>
        <v>0</v>
      </c>
      <c r="R48" s="122">
        <f t="shared" si="84"/>
        <v>0</v>
      </c>
      <c r="S48" s="122">
        <f t="shared" si="85"/>
        <v>0</v>
      </c>
      <c r="U48" s="122">
        <f t="shared" si="86"/>
        <v>0</v>
      </c>
      <c r="V48" s="122">
        <f t="shared" si="87"/>
        <v>0</v>
      </c>
      <c r="X48" s="122">
        <f t="shared" si="88"/>
        <v>0</v>
      </c>
      <c r="Y48" s="122">
        <f t="shared" si="89"/>
        <v>0</v>
      </c>
      <c r="AA48" s="122">
        <f t="shared" si="90"/>
        <v>0</v>
      </c>
      <c r="AB48" s="122">
        <f t="shared" si="91"/>
        <v>0</v>
      </c>
      <c r="AD48" s="122">
        <f t="shared" si="92"/>
        <v>0</v>
      </c>
      <c r="AE48" s="122">
        <f t="shared" si="93"/>
        <v>0</v>
      </c>
      <c r="AG48" s="122">
        <f t="shared" si="94"/>
        <v>0</v>
      </c>
      <c r="AH48" s="122">
        <f t="shared" si="95"/>
        <v>0</v>
      </c>
      <c r="AJ48" s="122">
        <f t="shared" si="96"/>
        <v>0</v>
      </c>
      <c r="AK48" s="122">
        <f t="shared" si="97"/>
        <v>0</v>
      </c>
      <c r="AM48" s="122">
        <f t="shared" si="98"/>
        <v>0</v>
      </c>
      <c r="AN48" s="122">
        <f t="shared" si="99"/>
        <v>0</v>
      </c>
      <c r="AP48" s="122">
        <f t="shared" si="100"/>
        <v>0</v>
      </c>
      <c r="AQ48" s="122">
        <f t="shared" si="101"/>
        <v>0</v>
      </c>
      <c r="AS48" s="122">
        <f t="shared" ref="AS48:AS62" si="102">SUM(C48:AR48)</f>
        <v>0</v>
      </c>
    </row>
    <row r="49" spans="1:45" s="122" customFormat="1" x14ac:dyDescent="0.25">
      <c r="A49" s="122" t="s">
        <v>100</v>
      </c>
      <c r="C49" s="122">
        <f t="shared" si="74"/>
        <v>0</v>
      </c>
      <c r="D49" s="122">
        <f t="shared" si="75"/>
        <v>0</v>
      </c>
      <c r="F49" s="122">
        <f t="shared" si="76"/>
        <v>0</v>
      </c>
      <c r="G49" s="122">
        <f t="shared" si="77"/>
        <v>0</v>
      </c>
      <c r="I49" s="122">
        <f t="shared" si="78"/>
        <v>0</v>
      </c>
      <c r="J49" s="122">
        <f t="shared" si="79"/>
        <v>0</v>
      </c>
      <c r="L49" s="122">
        <f t="shared" si="80"/>
        <v>0</v>
      </c>
      <c r="M49" s="122">
        <f t="shared" si="81"/>
        <v>0</v>
      </c>
      <c r="O49" s="122">
        <f t="shared" si="82"/>
        <v>0</v>
      </c>
      <c r="P49" s="122">
        <f t="shared" si="83"/>
        <v>0</v>
      </c>
      <c r="R49" s="122">
        <f t="shared" si="84"/>
        <v>0</v>
      </c>
      <c r="S49" s="122">
        <f t="shared" si="85"/>
        <v>0</v>
      </c>
      <c r="U49" s="122">
        <f t="shared" si="86"/>
        <v>0</v>
      </c>
      <c r="V49" s="122">
        <f t="shared" si="87"/>
        <v>0</v>
      </c>
      <c r="X49" s="122">
        <f t="shared" si="88"/>
        <v>0</v>
      </c>
      <c r="Y49" s="122">
        <f t="shared" si="89"/>
        <v>0</v>
      </c>
      <c r="AA49" s="122">
        <f t="shared" si="90"/>
        <v>0</v>
      </c>
      <c r="AB49" s="122">
        <f t="shared" si="91"/>
        <v>0</v>
      </c>
      <c r="AD49" s="122">
        <f t="shared" si="92"/>
        <v>0</v>
      </c>
      <c r="AE49" s="122">
        <f t="shared" si="93"/>
        <v>0</v>
      </c>
      <c r="AG49" s="122">
        <f t="shared" si="94"/>
        <v>0</v>
      </c>
      <c r="AH49" s="122">
        <f t="shared" si="95"/>
        <v>0</v>
      </c>
      <c r="AJ49" s="122">
        <f t="shared" si="96"/>
        <v>0</v>
      </c>
      <c r="AK49" s="122">
        <f t="shared" si="97"/>
        <v>0</v>
      </c>
      <c r="AM49" s="122">
        <f t="shared" si="98"/>
        <v>0</v>
      </c>
      <c r="AN49" s="122">
        <f t="shared" si="99"/>
        <v>0</v>
      </c>
      <c r="AP49" s="122">
        <f t="shared" si="100"/>
        <v>0</v>
      </c>
      <c r="AQ49" s="122">
        <f t="shared" si="101"/>
        <v>0</v>
      </c>
      <c r="AS49" s="122">
        <f t="shared" si="102"/>
        <v>0</v>
      </c>
    </row>
    <row r="50" spans="1:45" s="122" customFormat="1" x14ac:dyDescent="0.25">
      <c r="A50" s="122" t="s">
        <v>102</v>
      </c>
      <c r="C50" s="122">
        <f t="shared" si="74"/>
        <v>0</v>
      </c>
      <c r="D50" s="122">
        <f t="shared" si="75"/>
        <v>0</v>
      </c>
      <c r="F50" s="122">
        <f t="shared" si="76"/>
        <v>0</v>
      </c>
      <c r="G50" s="122">
        <f t="shared" si="77"/>
        <v>0</v>
      </c>
      <c r="I50" s="122">
        <f t="shared" si="78"/>
        <v>0</v>
      </c>
      <c r="J50" s="122">
        <f t="shared" si="79"/>
        <v>0</v>
      </c>
      <c r="L50" s="122">
        <f t="shared" si="80"/>
        <v>0</v>
      </c>
      <c r="M50" s="122">
        <f t="shared" si="81"/>
        <v>0</v>
      </c>
      <c r="O50" s="122">
        <f t="shared" si="82"/>
        <v>0</v>
      </c>
      <c r="P50" s="122">
        <f t="shared" si="83"/>
        <v>0</v>
      </c>
      <c r="R50" s="122">
        <f t="shared" si="84"/>
        <v>0</v>
      </c>
      <c r="S50" s="122">
        <f t="shared" si="85"/>
        <v>0</v>
      </c>
      <c r="U50" s="122">
        <f t="shared" si="86"/>
        <v>0</v>
      </c>
      <c r="V50" s="122">
        <f t="shared" si="87"/>
        <v>0</v>
      </c>
      <c r="X50" s="122">
        <f t="shared" si="88"/>
        <v>0</v>
      </c>
      <c r="Y50" s="122">
        <f t="shared" si="89"/>
        <v>0</v>
      </c>
      <c r="AA50" s="122">
        <f t="shared" si="90"/>
        <v>0</v>
      </c>
      <c r="AB50" s="122">
        <f t="shared" si="91"/>
        <v>0</v>
      </c>
      <c r="AD50" s="122">
        <f t="shared" si="92"/>
        <v>0</v>
      </c>
      <c r="AE50" s="122">
        <f t="shared" si="93"/>
        <v>0</v>
      </c>
      <c r="AG50" s="122">
        <f t="shared" si="94"/>
        <v>0</v>
      </c>
      <c r="AH50" s="122">
        <f t="shared" si="95"/>
        <v>0</v>
      </c>
      <c r="AJ50" s="122">
        <f t="shared" si="96"/>
        <v>0</v>
      </c>
      <c r="AK50" s="122">
        <f t="shared" si="97"/>
        <v>0</v>
      </c>
      <c r="AM50" s="122">
        <f t="shared" si="98"/>
        <v>0</v>
      </c>
      <c r="AN50" s="122">
        <f t="shared" si="99"/>
        <v>0</v>
      </c>
      <c r="AP50" s="122">
        <f t="shared" si="100"/>
        <v>0</v>
      </c>
      <c r="AQ50" s="122">
        <f t="shared" si="101"/>
        <v>0</v>
      </c>
      <c r="AS50" s="122">
        <f t="shared" si="102"/>
        <v>0</v>
      </c>
    </row>
    <row r="51" spans="1:45" s="122" customFormat="1" x14ac:dyDescent="0.25">
      <c r="A51" s="122" t="s">
        <v>103</v>
      </c>
      <c r="C51" s="122">
        <f t="shared" si="74"/>
        <v>0</v>
      </c>
      <c r="D51" s="122">
        <f t="shared" si="75"/>
        <v>0</v>
      </c>
      <c r="F51" s="122">
        <f t="shared" si="76"/>
        <v>0</v>
      </c>
      <c r="G51" s="122">
        <f t="shared" si="77"/>
        <v>0</v>
      </c>
      <c r="I51" s="122">
        <f t="shared" si="78"/>
        <v>0</v>
      </c>
      <c r="J51" s="122">
        <f t="shared" si="79"/>
        <v>0</v>
      </c>
      <c r="L51" s="122">
        <f t="shared" si="80"/>
        <v>0</v>
      </c>
      <c r="M51" s="122">
        <f t="shared" si="81"/>
        <v>0</v>
      </c>
      <c r="O51" s="122">
        <f t="shared" si="82"/>
        <v>0</v>
      </c>
      <c r="P51" s="122">
        <f t="shared" si="83"/>
        <v>0</v>
      </c>
      <c r="R51" s="122">
        <f t="shared" si="84"/>
        <v>0</v>
      </c>
      <c r="S51" s="122">
        <f t="shared" si="85"/>
        <v>0</v>
      </c>
      <c r="U51" s="122">
        <f t="shared" si="86"/>
        <v>0</v>
      </c>
      <c r="V51" s="122">
        <f t="shared" si="87"/>
        <v>0</v>
      </c>
      <c r="X51" s="122">
        <f t="shared" si="88"/>
        <v>0</v>
      </c>
      <c r="Y51" s="122">
        <f t="shared" si="89"/>
        <v>0</v>
      </c>
      <c r="AA51" s="122">
        <f t="shared" si="90"/>
        <v>0</v>
      </c>
      <c r="AB51" s="122">
        <f t="shared" si="91"/>
        <v>0</v>
      </c>
      <c r="AD51" s="122">
        <f t="shared" si="92"/>
        <v>0</v>
      </c>
      <c r="AE51" s="122">
        <f t="shared" si="93"/>
        <v>0</v>
      </c>
      <c r="AG51" s="122">
        <f t="shared" si="94"/>
        <v>0</v>
      </c>
      <c r="AH51" s="122">
        <f t="shared" si="95"/>
        <v>0</v>
      </c>
      <c r="AJ51" s="122">
        <f t="shared" si="96"/>
        <v>0</v>
      </c>
      <c r="AK51" s="122">
        <f t="shared" si="97"/>
        <v>0</v>
      </c>
      <c r="AM51" s="122">
        <f t="shared" si="98"/>
        <v>0</v>
      </c>
      <c r="AN51" s="122">
        <f t="shared" si="99"/>
        <v>0</v>
      </c>
      <c r="AP51" s="122">
        <f t="shared" si="100"/>
        <v>0</v>
      </c>
      <c r="AQ51" s="122">
        <f t="shared" si="101"/>
        <v>0</v>
      </c>
      <c r="AS51" s="122">
        <f t="shared" si="102"/>
        <v>0</v>
      </c>
    </row>
    <row r="52" spans="1:45" s="122" customFormat="1" x14ac:dyDescent="0.25">
      <c r="A52" s="122" t="s">
        <v>105</v>
      </c>
      <c r="C52" s="122">
        <f t="shared" si="74"/>
        <v>0</v>
      </c>
      <c r="D52" s="122">
        <f t="shared" si="75"/>
        <v>0</v>
      </c>
      <c r="F52" s="122">
        <f t="shared" si="76"/>
        <v>0</v>
      </c>
      <c r="G52" s="122">
        <f t="shared" si="77"/>
        <v>0</v>
      </c>
      <c r="I52" s="122">
        <f t="shared" si="78"/>
        <v>0</v>
      </c>
      <c r="J52" s="122">
        <f t="shared" si="79"/>
        <v>0</v>
      </c>
      <c r="L52" s="122">
        <f t="shared" si="80"/>
        <v>0</v>
      </c>
      <c r="M52" s="122">
        <f t="shared" si="81"/>
        <v>0</v>
      </c>
      <c r="O52" s="122">
        <f t="shared" si="82"/>
        <v>0</v>
      </c>
      <c r="P52" s="122">
        <f t="shared" si="83"/>
        <v>0</v>
      </c>
      <c r="R52" s="122">
        <f t="shared" si="84"/>
        <v>0</v>
      </c>
      <c r="S52" s="122">
        <f t="shared" si="85"/>
        <v>0</v>
      </c>
      <c r="U52" s="122">
        <f t="shared" si="86"/>
        <v>0</v>
      </c>
      <c r="V52" s="122">
        <f t="shared" si="87"/>
        <v>0</v>
      </c>
      <c r="X52" s="122">
        <f t="shared" si="88"/>
        <v>0</v>
      </c>
      <c r="Y52" s="122">
        <f t="shared" si="89"/>
        <v>0</v>
      </c>
      <c r="AA52" s="122">
        <f t="shared" si="90"/>
        <v>0</v>
      </c>
      <c r="AB52" s="122">
        <f t="shared" si="91"/>
        <v>0</v>
      </c>
      <c r="AD52" s="122">
        <f t="shared" si="92"/>
        <v>0</v>
      </c>
      <c r="AE52" s="122">
        <f t="shared" si="93"/>
        <v>0</v>
      </c>
      <c r="AG52" s="122">
        <f t="shared" si="94"/>
        <v>0</v>
      </c>
      <c r="AH52" s="122">
        <f t="shared" si="95"/>
        <v>0</v>
      </c>
      <c r="AJ52" s="122">
        <f t="shared" si="96"/>
        <v>0</v>
      </c>
      <c r="AK52" s="122">
        <f t="shared" si="97"/>
        <v>0</v>
      </c>
      <c r="AM52" s="122">
        <f t="shared" si="98"/>
        <v>0</v>
      </c>
      <c r="AN52" s="122">
        <f t="shared" si="99"/>
        <v>0</v>
      </c>
      <c r="AP52" s="122">
        <f t="shared" si="100"/>
        <v>0</v>
      </c>
      <c r="AQ52" s="122">
        <f t="shared" si="101"/>
        <v>0</v>
      </c>
      <c r="AS52" s="122">
        <f t="shared" si="102"/>
        <v>0</v>
      </c>
    </row>
    <row r="53" spans="1:45" s="122" customFormat="1" x14ac:dyDescent="0.25">
      <c r="A53" s="122" t="s">
        <v>106</v>
      </c>
      <c r="C53" s="122">
        <f t="shared" si="74"/>
        <v>0</v>
      </c>
      <c r="D53" s="122">
        <f t="shared" si="75"/>
        <v>0</v>
      </c>
      <c r="F53" s="122">
        <f t="shared" si="76"/>
        <v>0</v>
      </c>
      <c r="G53" s="122">
        <f t="shared" si="77"/>
        <v>0</v>
      </c>
      <c r="I53" s="122">
        <f t="shared" si="78"/>
        <v>0</v>
      </c>
      <c r="J53" s="122">
        <f t="shared" si="79"/>
        <v>0</v>
      </c>
      <c r="L53" s="122">
        <f t="shared" si="80"/>
        <v>0</v>
      </c>
      <c r="M53" s="122">
        <f t="shared" si="81"/>
        <v>0</v>
      </c>
      <c r="O53" s="122">
        <f t="shared" si="82"/>
        <v>0</v>
      </c>
      <c r="P53" s="122">
        <f t="shared" si="83"/>
        <v>0</v>
      </c>
      <c r="R53" s="122">
        <f t="shared" si="84"/>
        <v>0</v>
      </c>
      <c r="S53" s="122">
        <f t="shared" si="85"/>
        <v>0</v>
      </c>
      <c r="U53" s="122">
        <f t="shared" si="86"/>
        <v>0</v>
      </c>
      <c r="V53" s="122">
        <f t="shared" si="87"/>
        <v>0</v>
      </c>
      <c r="X53" s="122">
        <f t="shared" si="88"/>
        <v>0</v>
      </c>
      <c r="Y53" s="122">
        <f t="shared" si="89"/>
        <v>0</v>
      </c>
      <c r="AA53" s="122">
        <f t="shared" si="90"/>
        <v>0</v>
      </c>
      <c r="AB53" s="122">
        <f t="shared" si="91"/>
        <v>0</v>
      </c>
      <c r="AD53" s="122">
        <f t="shared" si="92"/>
        <v>0</v>
      </c>
      <c r="AE53" s="122">
        <f t="shared" si="93"/>
        <v>0</v>
      </c>
      <c r="AG53" s="122">
        <f t="shared" si="94"/>
        <v>0</v>
      </c>
      <c r="AH53" s="122">
        <f t="shared" si="95"/>
        <v>0</v>
      </c>
      <c r="AJ53" s="122">
        <f t="shared" si="96"/>
        <v>0</v>
      </c>
      <c r="AK53" s="122">
        <f t="shared" si="97"/>
        <v>0</v>
      </c>
      <c r="AM53" s="122">
        <f t="shared" si="98"/>
        <v>0</v>
      </c>
      <c r="AN53" s="122">
        <f t="shared" si="99"/>
        <v>0</v>
      </c>
      <c r="AP53" s="122">
        <f t="shared" si="100"/>
        <v>0</v>
      </c>
      <c r="AQ53" s="122">
        <f t="shared" si="101"/>
        <v>0</v>
      </c>
      <c r="AS53" s="122">
        <f t="shared" si="102"/>
        <v>0</v>
      </c>
    </row>
    <row r="54" spans="1:45" s="122" customFormat="1" x14ac:dyDescent="0.25">
      <c r="A54" s="122" t="s">
        <v>107</v>
      </c>
      <c r="C54" s="122">
        <f t="shared" si="74"/>
        <v>0</v>
      </c>
      <c r="D54" s="122">
        <f t="shared" si="75"/>
        <v>0</v>
      </c>
      <c r="F54" s="122">
        <f t="shared" si="76"/>
        <v>0</v>
      </c>
      <c r="G54" s="122">
        <f t="shared" si="77"/>
        <v>0</v>
      </c>
      <c r="I54" s="122">
        <f t="shared" si="78"/>
        <v>0</v>
      </c>
      <c r="J54" s="122">
        <f t="shared" si="79"/>
        <v>0</v>
      </c>
      <c r="L54" s="122">
        <f t="shared" si="80"/>
        <v>0</v>
      </c>
      <c r="M54" s="122">
        <f t="shared" si="81"/>
        <v>0</v>
      </c>
      <c r="O54" s="122">
        <f t="shared" si="82"/>
        <v>0</v>
      </c>
      <c r="P54" s="122">
        <f t="shared" si="83"/>
        <v>0</v>
      </c>
      <c r="R54" s="122">
        <f t="shared" si="84"/>
        <v>0</v>
      </c>
      <c r="S54" s="122">
        <f t="shared" si="85"/>
        <v>0</v>
      </c>
      <c r="U54" s="122">
        <f t="shared" si="86"/>
        <v>0</v>
      </c>
      <c r="V54" s="122">
        <f t="shared" si="87"/>
        <v>0</v>
      </c>
      <c r="X54" s="122">
        <f t="shared" si="88"/>
        <v>0</v>
      </c>
      <c r="Y54" s="122">
        <f t="shared" si="89"/>
        <v>0</v>
      </c>
      <c r="AA54" s="122">
        <f t="shared" si="90"/>
        <v>0</v>
      </c>
      <c r="AB54" s="122">
        <f t="shared" si="91"/>
        <v>0</v>
      </c>
      <c r="AD54" s="122">
        <f t="shared" si="92"/>
        <v>0</v>
      </c>
      <c r="AE54" s="122">
        <f t="shared" si="93"/>
        <v>0</v>
      </c>
      <c r="AG54" s="122">
        <f t="shared" si="94"/>
        <v>0</v>
      </c>
      <c r="AH54" s="122">
        <f t="shared" si="95"/>
        <v>0</v>
      </c>
      <c r="AJ54" s="122">
        <f t="shared" si="96"/>
        <v>0</v>
      </c>
      <c r="AK54" s="122">
        <f t="shared" si="97"/>
        <v>0</v>
      </c>
      <c r="AM54" s="122">
        <f t="shared" si="98"/>
        <v>0</v>
      </c>
      <c r="AN54" s="122">
        <f t="shared" si="99"/>
        <v>0</v>
      </c>
      <c r="AP54" s="122">
        <f t="shared" si="100"/>
        <v>0</v>
      </c>
      <c r="AQ54" s="122">
        <f t="shared" si="101"/>
        <v>0</v>
      </c>
      <c r="AS54" s="122">
        <f t="shared" si="102"/>
        <v>0</v>
      </c>
    </row>
    <row r="55" spans="1:45" s="122" customFormat="1" x14ac:dyDescent="0.25">
      <c r="A55" s="122" t="s">
        <v>108</v>
      </c>
      <c r="C55" s="122">
        <f t="shared" si="74"/>
        <v>0</v>
      </c>
      <c r="D55" s="122">
        <f t="shared" si="75"/>
        <v>0</v>
      </c>
      <c r="F55" s="122">
        <f t="shared" si="76"/>
        <v>0</v>
      </c>
      <c r="G55" s="122">
        <f t="shared" si="77"/>
        <v>0</v>
      </c>
      <c r="I55" s="122">
        <f t="shared" si="78"/>
        <v>0</v>
      </c>
      <c r="J55" s="122">
        <f t="shared" si="79"/>
        <v>0</v>
      </c>
      <c r="L55" s="122">
        <f t="shared" si="80"/>
        <v>0</v>
      </c>
      <c r="M55" s="122">
        <f t="shared" si="81"/>
        <v>0</v>
      </c>
      <c r="O55" s="122">
        <f t="shared" si="82"/>
        <v>0</v>
      </c>
      <c r="P55" s="122">
        <f t="shared" si="83"/>
        <v>0</v>
      </c>
      <c r="R55" s="122">
        <f t="shared" si="84"/>
        <v>0</v>
      </c>
      <c r="S55" s="122">
        <f t="shared" si="85"/>
        <v>0</v>
      </c>
      <c r="U55" s="122">
        <f t="shared" si="86"/>
        <v>0</v>
      </c>
      <c r="V55" s="122">
        <f t="shared" si="87"/>
        <v>0</v>
      </c>
      <c r="X55" s="122">
        <f t="shared" si="88"/>
        <v>0</v>
      </c>
      <c r="Y55" s="122">
        <f t="shared" si="89"/>
        <v>0</v>
      </c>
      <c r="AA55" s="122">
        <f t="shared" si="90"/>
        <v>0</v>
      </c>
      <c r="AB55" s="122">
        <f t="shared" si="91"/>
        <v>0</v>
      </c>
      <c r="AD55" s="122">
        <f t="shared" si="92"/>
        <v>0</v>
      </c>
      <c r="AE55" s="122">
        <f t="shared" si="93"/>
        <v>0</v>
      </c>
      <c r="AG55" s="122">
        <f t="shared" si="94"/>
        <v>0</v>
      </c>
      <c r="AH55" s="122">
        <f t="shared" si="95"/>
        <v>0</v>
      </c>
      <c r="AJ55" s="122">
        <f t="shared" si="96"/>
        <v>0</v>
      </c>
      <c r="AK55" s="122">
        <f t="shared" si="97"/>
        <v>0</v>
      </c>
      <c r="AM55" s="122">
        <f t="shared" si="98"/>
        <v>0</v>
      </c>
      <c r="AN55" s="122">
        <f t="shared" si="99"/>
        <v>0</v>
      </c>
      <c r="AP55" s="122">
        <f t="shared" si="100"/>
        <v>0</v>
      </c>
      <c r="AQ55" s="122">
        <f t="shared" si="101"/>
        <v>0</v>
      </c>
      <c r="AS55" s="122">
        <f t="shared" si="102"/>
        <v>0</v>
      </c>
    </row>
    <row r="56" spans="1:45" s="122" customFormat="1" x14ac:dyDescent="0.25">
      <c r="A56" s="122" t="s">
        <v>109</v>
      </c>
      <c r="C56" s="122">
        <f t="shared" si="74"/>
        <v>0</v>
      </c>
      <c r="D56" s="122">
        <f t="shared" si="75"/>
        <v>0</v>
      </c>
      <c r="F56" s="122">
        <f t="shared" si="76"/>
        <v>0</v>
      </c>
      <c r="G56" s="122">
        <f t="shared" si="77"/>
        <v>0</v>
      </c>
      <c r="I56" s="122">
        <f t="shared" si="78"/>
        <v>0</v>
      </c>
      <c r="J56" s="122">
        <f t="shared" si="79"/>
        <v>0</v>
      </c>
      <c r="L56" s="122">
        <f t="shared" si="80"/>
        <v>0</v>
      </c>
      <c r="M56" s="122">
        <f t="shared" si="81"/>
        <v>0</v>
      </c>
      <c r="O56" s="122">
        <f t="shared" si="82"/>
        <v>0</v>
      </c>
      <c r="P56" s="122">
        <f t="shared" si="83"/>
        <v>0</v>
      </c>
      <c r="R56" s="122">
        <f t="shared" si="84"/>
        <v>0</v>
      </c>
      <c r="S56" s="122">
        <f t="shared" si="85"/>
        <v>0</v>
      </c>
      <c r="U56" s="122">
        <f t="shared" si="86"/>
        <v>0</v>
      </c>
      <c r="V56" s="122">
        <f t="shared" si="87"/>
        <v>0</v>
      </c>
      <c r="X56" s="122">
        <f t="shared" si="88"/>
        <v>0</v>
      </c>
      <c r="Y56" s="122">
        <f t="shared" si="89"/>
        <v>0</v>
      </c>
      <c r="AA56" s="122">
        <f t="shared" si="90"/>
        <v>0</v>
      </c>
      <c r="AB56" s="122">
        <f t="shared" si="91"/>
        <v>0</v>
      </c>
      <c r="AD56" s="122">
        <f t="shared" si="92"/>
        <v>0</v>
      </c>
      <c r="AE56" s="122">
        <f t="shared" si="93"/>
        <v>0</v>
      </c>
      <c r="AG56" s="122">
        <f t="shared" si="94"/>
        <v>0</v>
      </c>
      <c r="AH56" s="122">
        <f t="shared" si="95"/>
        <v>0</v>
      </c>
      <c r="AJ56" s="122">
        <f t="shared" si="96"/>
        <v>0</v>
      </c>
      <c r="AK56" s="122">
        <f t="shared" si="97"/>
        <v>0</v>
      </c>
      <c r="AM56" s="122">
        <f t="shared" si="98"/>
        <v>0</v>
      </c>
      <c r="AN56" s="122">
        <f t="shared" si="99"/>
        <v>0</v>
      </c>
      <c r="AP56" s="122">
        <f t="shared" si="100"/>
        <v>0</v>
      </c>
      <c r="AQ56" s="122">
        <f t="shared" si="101"/>
        <v>0</v>
      </c>
      <c r="AS56" s="122">
        <f t="shared" si="102"/>
        <v>0</v>
      </c>
    </row>
    <row r="57" spans="1:45" s="122" customFormat="1" x14ac:dyDescent="0.25">
      <c r="A57" s="122" t="s">
        <v>110</v>
      </c>
      <c r="C57" s="122">
        <f t="shared" si="74"/>
        <v>0</v>
      </c>
      <c r="D57" s="122">
        <f t="shared" si="75"/>
        <v>0</v>
      </c>
      <c r="F57" s="122">
        <f t="shared" si="76"/>
        <v>0</v>
      </c>
      <c r="G57" s="122">
        <f t="shared" si="77"/>
        <v>0</v>
      </c>
      <c r="I57" s="122">
        <f t="shared" si="78"/>
        <v>0</v>
      </c>
      <c r="J57" s="122">
        <f t="shared" si="79"/>
        <v>0</v>
      </c>
      <c r="L57" s="122">
        <f t="shared" si="80"/>
        <v>0</v>
      </c>
      <c r="M57" s="122">
        <f t="shared" si="81"/>
        <v>0</v>
      </c>
      <c r="O57" s="122">
        <f t="shared" si="82"/>
        <v>0</v>
      </c>
      <c r="P57" s="122">
        <f t="shared" si="83"/>
        <v>0</v>
      </c>
      <c r="R57" s="122">
        <f t="shared" si="84"/>
        <v>0</v>
      </c>
      <c r="S57" s="122">
        <f t="shared" si="85"/>
        <v>0</v>
      </c>
      <c r="U57" s="122">
        <f t="shared" si="86"/>
        <v>0</v>
      </c>
      <c r="V57" s="122">
        <f t="shared" si="87"/>
        <v>0</v>
      </c>
      <c r="X57" s="122">
        <f t="shared" si="88"/>
        <v>0</v>
      </c>
      <c r="Y57" s="122">
        <f t="shared" si="89"/>
        <v>0</v>
      </c>
      <c r="AA57" s="122">
        <f t="shared" si="90"/>
        <v>0</v>
      </c>
      <c r="AB57" s="122">
        <f t="shared" si="91"/>
        <v>0</v>
      </c>
      <c r="AD57" s="122">
        <f t="shared" si="92"/>
        <v>0</v>
      </c>
      <c r="AE57" s="122">
        <f t="shared" si="93"/>
        <v>0</v>
      </c>
      <c r="AG57" s="122">
        <f t="shared" si="94"/>
        <v>0</v>
      </c>
      <c r="AH57" s="122">
        <f t="shared" si="95"/>
        <v>0</v>
      </c>
      <c r="AJ57" s="122">
        <f t="shared" si="96"/>
        <v>0</v>
      </c>
      <c r="AK57" s="122">
        <f t="shared" si="97"/>
        <v>0</v>
      </c>
      <c r="AM57" s="122">
        <f t="shared" si="98"/>
        <v>0</v>
      </c>
      <c r="AN57" s="122">
        <f t="shared" si="99"/>
        <v>0</v>
      </c>
      <c r="AP57" s="122">
        <f t="shared" si="100"/>
        <v>0</v>
      </c>
      <c r="AQ57" s="122">
        <f t="shared" si="101"/>
        <v>0</v>
      </c>
      <c r="AS57" s="122">
        <f t="shared" si="102"/>
        <v>0</v>
      </c>
    </row>
    <row r="58" spans="1:45" s="122" customFormat="1" x14ac:dyDescent="0.25">
      <c r="A58" s="122" t="s">
        <v>111</v>
      </c>
      <c r="C58" s="122">
        <f t="shared" si="74"/>
        <v>0</v>
      </c>
      <c r="D58" s="122">
        <f t="shared" si="75"/>
        <v>0</v>
      </c>
      <c r="F58" s="122">
        <f t="shared" si="76"/>
        <v>0</v>
      </c>
      <c r="G58" s="122">
        <f t="shared" si="77"/>
        <v>0</v>
      </c>
      <c r="I58" s="122">
        <f t="shared" si="78"/>
        <v>0</v>
      </c>
      <c r="J58" s="122">
        <f t="shared" si="79"/>
        <v>0</v>
      </c>
      <c r="L58" s="122">
        <f t="shared" si="80"/>
        <v>0</v>
      </c>
      <c r="M58" s="122">
        <f t="shared" si="81"/>
        <v>0</v>
      </c>
      <c r="O58" s="122">
        <f t="shared" si="82"/>
        <v>0</v>
      </c>
      <c r="P58" s="122">
        <f t="shared" si="83"/>
        <v>0</v>
      </c>
      <c r="R58" s="122">
        <f t="shared" si="84"/>
        <v>0</v>
      </c>
      <c r="S58" s="122">
        <f t="shared" si="85"/>
        <v>0</v>
      </c>
      <c r="U58" s="122">
        <f t="shared" si="86"/>
        <v>0</v>
      </c>
      <c r="V58" s="122">
        <f t="shared" si="87"/>
        <v>0</v>
      </c>
      <c r="X58" s="122">
        <f t="shared" si="88"/>
        <v>0</v>
      </c>
      <c r="Y58" s="122">
        <f t="shared" si="89"/>
        <v>0</v>
      </c>
      <c r="AA58" s="122">
        <f t="shared" si="90"/>
        <v>0</v>
      </c>
      <c r="AB58" s="122">
        <f t="shared" si="91"/>
        <v>0</v>
      </c>
      <c r="AD58" s="122">
        <f t="shared" si="92"/>
        <v>0</v>
      </c>
      <c r="AE58" s="122">
        <f t="shared" si="93"/>
        <v>0</v>
      </c>
      <c r="AG58" s="122">
        <f t="shared" si="94"/>
        <v>0</v>
      </c>
      <c r="AH58" s="122">
        <f t="shared" si="95"/>
        <v>0</v>
      </c>
      <c r="AJ58" s="122">
        <f t="shared" si="96"/>
        <v>0</v>
      </c>
      <c r="AK58" s="122">
        <f t="shared" si="97"/>
        <v>0</v>
      </c>
      <c r="AM58" s="122">
        <f t="shared" si="98"/>
        <v>0</v>
      </c>
      <c r="AN58" s="122">
        <f t="shared" si="99"/>
        <v>0</v>
      </c>
      <c r="AP58" s="122">
        <f t="shared" si="100"/>
        <v>0</v>
      </c>
      <c r="AQ58" s="122">
        <f t="shared" si="101"/>
        <v>0</v>
      </c>
      <c r="AS58" s="122">
        <f t="shared" si="102"/>
        <v>0</v>
      </c>
    </row>
    <row r="59" spans="1:45" s="122" customFormat="1" x14ac:dyDescent="0.25">
      <c r="A59" s="122" t="s">
        <v>112</v>
      </c>
      <c r="C59" s="122">
        <f t="shared" si="74"/>
        <v>0</v>
      </c>
      <c r="D59" s="122">
        <f t="shared" si="75"/>
        <v>0</v>
      </c>
      <c r="F59" s="122">
        <f t="shared" si="76"/>
        <v>0</v>
      </c>
      <c r="G59" s="122">
        <f t="shared" si="77"/>
        <v>0</v>
      </c>
      <c r="I59" s="122">
        <f t="shared" si="78"/>
        <v>0</v>
      </c>
      <c r="J59" s="122">
        <f t="shared" si="79"/>
        <v>0</v>
      </c>
      <c r="L59" s="122">
        <f t="shared" si="80"/>
        <v>0</v>
      </c>
      <c r="M59" s="122">
        <f t="shared" si="81"/>
        <v>0</v>
      </c>
      <c r="O59" s="122">
        <f t="shared" si="82"/>
        <v>0</v>
      </c>
      <c r="P59" s="122">
        <f t="shared" si="83"/>
        <v>0</v>
      </c>
      <c r="R59" s="122">
        <f t="shared" si="84"/>
        <v>0</v>
      </c>
      <c r="S59" s="122">
        <f t="shared" si="85"/>
        <v>0</v>
      </c>
      <c r="U59" s="122">
        <f t="shared" si="86"/>
        <v>0</v>
      </c>
      <c r="V59" s="122">
        <f t="shared" si="87"/>
        <v>0</v>
      </c>
      <c r="X59" s="122">
        <f t="shared" si="88"/>
        <v>0</v>
      </c>
      <c r="Y59" s="122">
        <f t="shared" si="89"/>
        <v>0</v>
      </c>
      <c r="AA59" s="122">
        <f t="shared" si="90"/>
        <v>0</v>
      </c>
      <c r="AB59" s="122">
        <f t="shared" si="91"/>
        <v>0</v>
      </c>
      <c r="AD59" s="122">
        <f t="shared" si="92"/>
        <v>0</v>
      </c>
      <c r="AE59" s="122">
        <f t="shared" si="93"/>
        <v>0</v>
      </c>
      <c r="AG59" s="122">
        <f t="shared" si="94"/>
        <v>0</v>
      </c>
      <c r="AH59" s="122">
        <f t="shared" si="95"/>
        <v>0</v>
      </c>
      <c r="AJ59" s="122">
        <f t="shared" si="96"/>
        <v>0</v>
      </c>
      <c r="AK59" s="122">
        <f t="shared" si="97"/>
        <v>0</v>
      </c>
      <c r="AM59" s="122">
        <f t="shared" si="98"/>
        <v>0</v>
      </c>
      <c r="AN59" s="122">
        <f t="shared" si="99"/>
        <v>0</v>
      </c>
      <c r="AP59" s="122">
        <f t="shared" si="100"/>
        <v>0</v>
      </c>
      <c r="AQ59" s="122">
        <f t="shared" si="101"/>
        <v>0</v>
      </c>
      <c r="AS59" s="122">
        <f t="shared" si="102"/>
        <v>0</v>
      </c>
    </row>
    <row r="60" spans="1:45" s="122" customFormat="1" x14ac:dyDescent="0.25">
      <c r="A60" s="122" t="s">
        <v>113</v>
      </c>
      <c r="C60" s="122">
        <f t="shared" si="74"/>
        <v>0</v>
      </c>
      <c r="D60" s="122">
        <f t="shared" si="75"/>
        <v>0</v>
      </c>
      <c r="F60" s="122">
        <f t="shared" si="76"/>
        <v>0</v>
      </c>
      <c r="G60" s="122">
        <f t="shared" si="77"/>
        <v>0</v>
      </c>
      <c r="I60" s="122">
        <f t="shared" si="78"/>
        <v>0</v>
      </c>
      <c r="J60" s="122">
        <f t="shared" si="79"/>
        <v>0</v>
      </c>
      <c r="L60" s="122">
        <f t="shared" si="80"/>
        <v>0</v>
      </c>
      <c r="M60" s="122">
        <f t="shared" si="81"/>
        <v>0</v>
      </c>
      <c r="O60" s="122">
        <f t="shared" si="82"/>
        <v>0</v>
      </c>
      <c r="P60" s="122">
        <f t="shared" si="83"/>
        <v>0</v>
      </c>
      <c r="R60" s="122">
        <f t="shared" si="84"/>
        <v>0</v>
      </c>
      <c r="S60" s="122">
        <f t="shared" si="85"/>
        <v>0</v>
      </c>
      <c r="U60" s="122">
        <f t="shared" si="86"/>
        <v>0</v>
      </c>
      <c r="V60" s="122">
        <f t="shared" si="87"/>
        <v>0</v>
      </c>
      <c r="X60" s="122">
        <f t="shared" si="88"/>
        <v>0</v>
      </c>
      <c r="Y60" s="122">
        <f t="shared" si="89"/>
        <v>0</v>
      </c>
      <c r="AA60" s="122">
        <f t="shared" si="90"/>
        <v>0</v>
      </c>
      <c r="AB60" s="122">
        <f t="shared" si="91"/>
        <v>0</v>
      </c>
      <c r="AD60" s="122">
        <f t="shared" si="92"/>
        <v>0</v>
      </c>
      <c r="AE60" s="122">
        <f t="shared" si="93"/>
        <v>0</v>
      </c>
      <c r="AG60" s="122">
        <f t="shared" si="94"/>
        <v>0</v>
      </c>
      <c r="AH60" s="122">
        <f t="shared" si="95"/>
        <v>0</v>
      </c>
      <c r="AJ60" s="122">
        <f t="shared" si="96"/>
        <v>0</v>
      </c>
      <c r="AK60" s="122">
        <f t="shared" si="97"/>
        <v>0</v>
      </c>
      <c r="AM60" s="122">
        <f t="shared" si="98"/>
        <v>0</v>
      </c>
      <c r="AN60" s="122">
        <f t="shared" si="99"/>
        <v>0</v>
      </c>
      <c r="AP60" s="122">
        <f t="shared" si="100"/>
        <v>0</v>
      </c>
      <c r="AQ60" s="122">
        <f t="shared" si="101"/>
        <v>0</v>
      </c>
      <c r="AS60" s="122">
        <f t="shared" si="102"/>
        <v>0</v>
      </c>
    </row>
    <row r="61" spans="1:45" s="122" customFormat="1" x14ac:dyDescent="0.25">
      <c r="C61" s="122">
        <f>SUM(C47:C60)</f>
        <v>0</v>
      </c>
      <c r="D61" s="122">
        <f t="shared" ref="D61" si="103">SUM(D47:D60)</f>
        <v>0</v>
      </c>
      <c r="E61" s="122">
        <f t="shared" ref="E61" si="104">SUM(E47:E60)</f>
        <v>0</v>
      </c>
      <c r="F61" s="122">
        <f t="shared" ref="F61" si="105">SUM(F47:F60)</f>
        <v>0</v>
      </c>
      <c r="G61" s="122">
        <f t="shared" ref="G61" si="106">SUM(G47:G60)</f>
        <v>0</v>
      </c>
      <c r="H61" s="122">
        <f t="shared" ref="H61" si="107">SUM(H47:H60)</f>
        <v>0</v>
      </c>
      <c r="I61" s="122">
        <f t="shared" ref="I61" si="108">SUM(I47:I60)</f>
        <v>0</v>
      </c>
      <c r="J61" s="122">
        <f t="shared" ref="J61" si="109">SUM(J47:J60)</f>
        <v>0</v>
      </c>
      <c r="K61" s="122">
        <f t="shared" ref="K61" si="110">SUM(K47:K60)</f>
        <v>0</v>
      </c>
      <c r="L61" s="122">
        <f t="shared" ref="L61" si="111">SUM(L47:L60)</f>
        <v>0</v>
      </c>
      <c r="M61" s="122">
        <f t="shared" ref="M61" si="112">SUM(M47:M60)</f>
        <v>0</v>
      </c>
      <c r="N61" s="122">
        <f t="shared" ref="N61" si="113">SUM(N47:N60)</f>
        <v>0</v>
      </c>
      <c r="O61" s="122">
        <f t="shared" ref="O61" si="114">SUM(O47:O60)</f>
        <v>0</v>
      </c>
      <c r="P61" s="122">
        <f t="shared" ref="P61" si="115">SUM(P47:P60)</f>
        <v>0</v>
      </c>
      <c r="Q61" s="122">
        <f t="shared" ref="Q61" si="116">SUM(Q47:Q60)</f>
        <v>0</v>
      </c>
      <c r="R61" s="122">
        <f t="shared" ref="R61" si="117">SUM(R47:R60)</f>
        <v>0</v>
      </c>
      <c r="S61" s="122">
        <f t="shared" ref="S61" si="118">SUM(S47:S60)</f>
        <v>0</v>
      </c>
      <c r="T61" s="122">
        <f t="shared" ref="T61" si="119">SUM(T47:T60)</f>
        <v>0</v>
      </c>
      <c r="U61" s="122">
        <f t="shared" ref="U61" si="120">SUM(U47:U60)</f>
        <v>0</v>
      </c>
      <c r="V61" s="122">
        <f t="shared" ref="V61" si="121">SUM(V47:V60)</f>
        <v>0</v>
      </c>
      <c r="W61" s="122">
        <f t="shared" ref="W61" si="122">SUM(W47:W60)</f>
        <v>0</v>
      </c>
      <c r="X61" s="122">
        <f t="shared" ref="X61" si="123">SUM(X47:X60)</f>
        <v>0</v>
      </c>
      <c r="Y61" s="122">
        <f t="shared" ref="Y61" si="124">SUM(Y47:Y60)</f>
        <v>0</v>
      </c>
      <c r="Z61" s="122">
        <f t="shared" ref="Z61" si="125">SUM(Z47:Z60)</f>
        <v>0</v>
      </c>
      <c r="AA61" s="122">
        <f t="shared" ref="AA61" si="126">SUM(AA47:AA60)</f>
        <v>0</v>
      </c>
      <c r="AB61" s="122">
        <f t="shared" ref="AB61" si="127">SUM(AB47:AB60)</f>
        <v>0</v>
      </c>
      <c r="AC61" s="122">
        <f t="shared" ref="AC61" si="128">SUM(AC47:AC60)</f>
        <v>0</v>
      </c>
      <c r="AD61" s="122">
        <f t="shared" ref="AD61" si="129">SUM(AD47:AD60)</f>
        <v>0</v>
      </c>
      <c r="AE61" s="122">
        <f t="shared" ref="AE61" si="130">SUM(AE47:AE60)</f>
        <v>0</v>
      </c>
      <c r="AF61" s="122">
        <f t="shared" ref="AF61" si="131">SUM(AF47:AF60)</f>
        <v>0</v>
      </c>
      <c r="AG61" s="122">
        <f t="shared" ref="AG61" si="132">SUM(AG47:AG60)</f>
        <v>0</v>
      </c>
      <c r="AH61" s="122">
        <f t="shared" ref="AH61" si="133">SUM(AH47:AH60)</f>
        <v>0</v>
      </c>
      <c r="AI61" s="122">
        <f t="shared" ref="AI61" si="134">SUM(AI47:AI60)</f>
        <v>0</v>
      </c>
      <c r="AJ61" s="122">
        <f t="shared" ref="AJ61" si="135">SUM(AJ47:AJ60)</f>
        <v>0</v>
      </c>
      <c r="AK61" s="122">
        <f t="shared" ref="AK61" si="136">SUM(AK47:AK60)</f>
        <v>0</v>
      </c>
      <c r="AL61" s="122">
        <f t="shared" ref="AL61" si="137">SUM(AL47:AL60)</f>
        <v>0</v>
      </c>
      <c r="AM61" s="122">
        <f t="shared" ref="AM61" si="138">SUM(AM47:AM60)</f>
        <v>0</v>
      </c>
      <c r="AN61" s="122">
        <f t="shared" ref="AN61" si="139">SUM(AN47:AN60)</f>
        <v>0</v>
      </c>
      <c r="AO61" s="122">
        <f t="shared" ref="AO61" si="140">SUM(AO47:AO60)</f>
        <v>0</v>
      </c>
      <c r="AP61" s="122">
        <f t="shared" ref="AP61" si="141">SUM(AP47:AP60)</f>
        <v>0</v>
      </c>
      <c r="AQ61" s="122">
        <f t="shared" ref="AQ61" si="142">SUM(AQ47:AQ60)</f>
        <v>0</v>
      </c>
      <c r="AR61" s="122">
        <f t="shared" ref="AR61" si="143">SUM(AR47:AR60)</f>
        <v>0</v>
      </c>
      <c r="AS61" s="122">
        <f t="shared" si="102"/>
        <v>0</v>
      </c>
    </row>
    <row r="62" spans="1:45" s="123" customFormat="1" x14ac:dyDescent="0.25">
      <c r="E62" s="124">
        <f>C61+D61</f>
        <v>0</v>
      </c>
      <c r="H62" s="124">
        <f>F61+G61</f>
        <v>0</v>
      </c>
      <c r="K62" s="124">
        <f>I61+J61</f>
        <v>0</v>
      </c>
      <c r="N62" s="124">
        <f>L61+M61</f>
        <v>0</v>
      </c>
      <c r="Q62" s="124">
        <f>O61+P61</f>
        <v>0</v>
      </c>
      <c r="T62" s="124">
        <f>R61+S61</f>
        <v>0</v>
      </c>
      <c r="W62" s="124">
        <f>U61+V61</f>
        <v>0</v>
      </c>
      <c r="Z62" s="124">
        <f>X61+Y61</f>
        <v>0</v>
      </c>
      <c r="AC62" s="124">
        <f>AA61+AB61</f>
        <v>0</v>
      </c>
      <c r="AF62" s="124">
        <f>AD61+AE61</f>
        <v>0</v>
      </c>
      <c r="AI62" s="124">
        <f>AG61+AH61</f>
        <v>0</v>
      </c>
      <c r="AL62" s="124">
        <f>AJ61+AK61</f>
        <v>0</v>
      </c>
      <c r="AO62" s="124">
        <f>AM61+AN61</f>
        <v>0</v>
      </c>
      <c r="AR62" s="124">
        <f>AP61+AQ61</f>
        <v>0</v>
      </c>
      <c r="AS62" s="122">
        <f t="shared" si="102"/>
        <v>0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19453-F52C-40E7-8A27-6EE39D52CB29}">
  <ds:schemaRefs>
    <ds:schemaRef ds:uri="http://schemas.microsoft.com/office/2006/documentManagement/types"/>
    <ds:schemaRef ds:uri="77208d76-74ef-4048-b6b4-646fa5ac37f5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B504CC6-0838-480E-A4BC-0095FDB789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B5501C-27E0-4FFB-8BC7-22EB3F722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08d76-74ef-4048-b6b4-646fa5ac3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Handleiding</vt:lpstr>
      <vt:lpstr>Inkomsten</vt:lpstr>
      <vt:lpstr>2020</vt:lpstr>
      <vt:lpstr>periodekalender</vt:lpstr>
      <vt:lpstr>Berekening oud</vt:lpstr>
      <vt:lpstr>Berekening-nw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Roberto Reali</cp:lastModifiedBy>
  <cp:lastPrinted>2019-03-15T08:03:24Z</cp:lastPrinted>
  <dcterms:created xsi:type="dcterms:W3CDTF">2016-07-21T12:59:14Z</dcterms:created>
  <dcterms:modified xsi:type="dcterms:W3CDTF">2022-08-23T09:33:53Z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