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https://figroep-my.sharepoint.com/personal/rreali_wyzer_nl/Documents/Documenten - kopie/Wyzerberekeningen/2022/"/>
    </mc:Choice>
  </mc:AlternateContent>
  <xr:revisionPtr revIDLastSave="722" documentId="8_{3E04D836-D022-460F-A6A9-638CC0C78184}" xr6:coauthVersionLast="47" xr6:coauthVersionMax="47" xr10:uidLastSave="{5471F2C4-56E2-42A9-95AA-42E30F2D8AF9}"/>
  <workbookProtection workbookAlgorithmName="SHA-512" workbookHashValue="UgLQUY6u+bR9nNTAK/WAYscH8DeRvlFTgqzdOiXN56On9+XUzGsfMUubwvtUfLiNfkEaV0nOOD0GR8fStN+CoA==" workbookSaltValue="mIBEVCuAEF3iVPB9H76vSA==" workbookSpinCount="100000" lockStructure="1"/>
  <bookViews>
    <workbookView xWindow="28680" yWindow="-5520" windowWidth="38640" windowHeight="21240" activeTab="6" xr2:uid="{00000000-000D-0000-FFFF-FFFF00000000}"/>
  </bookViews>
  <sheets>
    <sheet name="JAAR" sheetId="17" r:id="rId1"/>
    <sheet name="ber. elders gebr. Ahk " sheetId="33" r:id="rId2"/>
    <sheet name="Jaaropgave pers. &lt; AOW leeftijd" sheetId="31" r:id="rId3"/>
    <sheet name="Percentages" sheetId="16" state="hidden" r:id="rId4"/>
    <sheet name="parameters" sheetId="15" state="hidden" r:id="rId5"/>
    <sheet name="Berekeningen" sheetId="18" state="hidden" r:id="rId6"/>
    <sheet name="Bruteren vordering" sheetId="26" r:id="rId7"/>
    <sheet name="Elders gebr. Ahk vord dir brut " sheetId="35" state="hidden" r:id="rId8"/>
    <sheet name="ber. elders gebr. Ahk Vordering" sheetId="3" r:id="rId9"/>
    <sheet name="Vordering direct bruteren" sheetId="14"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9" i="26" l="1"/>
  <c r="E98" i="14"/>
  <c r="H19" i="26"/>
  <c r="H18" i="26"/>
  <c r="F19" i="15"/>
  <c r="F17" i="15"/>
  <c r="F13" i="15"/>
  <c r="F12" i="15"/>
  <c r="D20" i="3"/>
  <c r="B1" i="3"/>
  <c r="F31" i="3"/>
  <c r="D31" i="3"/>
  <c r="F30" i="3"/>
  <c r="D30" i="3"/>
  <c r="F29" i="3"/>
  <c r="D29" i="3"/>
  <c r="F28" i="3"/>
  <c r="D28" i="3"/>
  <c r="F27" i="3"/>
  <c r="D27" i="3"/>
  <c r="F26" i="3"/>
  <c r="D26" i="3"/>
  <c r="F25" i="3"/>
  <c r="D25" i="3"/>
  <c r="F24" i="3"/>
  <c r="D24" i="3"/>
  <c r="F23" i="3"/>
  <c r="D23" i="3"/>
  <c r="F22" i="3"/>
  <c r="D22" i="3"/>
  <c r="F21" i="3"/>
  <c r="D21" i="3"/>
  <c r="F20" i="3"/>
  <c r="C5" i="3"/>
  <c r="G4" i="3"/>
  <c r="C4" i="3"/>
  <c r="D5" i="14"/>
  <c r="G4" i="14"/>
  <c r="D4" i="14"/>
  <c r="D5" i="26"/>
  <c r="G4" i="26"/>
  <c r="D4" i="26"/>
  <c r="B1" i="33"/>
  <c r="F30" i="33"/>
  <c r="F29" i="33"/>
  <c r="F28" i="33"/>
  <c r="F27" i="33"/>
  <c r="F26" i="33"/>
  <c r="F25" i="33"/>
  <c r="F24" i="33"/>
  <c r="F23" i="33"/>
  <c r="F22" i="33"/>
  <c r="F21" i="33"/>
  <c r="F20" i="33"/>
  <c r="F19" i="33"/>
  <c r="G3" i="33"/>
  <c r="C4" i="33"/>
  <c r="C3" i="33"/>
  <c r="B2" i="31"/>
  <c r="G4" i="31"/>
  <c r="D4" i="31"/>
  <c r="F86" i="14" l="1"/>
  <c r="F85" i="14"/>
  <c r="H46" i="14"/>
  <c r="H86" i="14" s="1"/>
  <c r="H45" i="14"/>
  <c r="H85" i="14" s="1"/>
  <c r="G17" i="14"/>
  <c r="G15" i="14"/>
  <c r="F57" i="26"/>
  <c r="F58" i="26"/>
  <c r="F56" i="26"/>
  <c r="G28" i="26"/>
  <c r="G26" i="26"/>
  <c r="H56" i="26"/>
  <c r="F59" i="26"/>
  <c r="H31" i="14" l="1"/>
  <c r="F3" i="17"/>
  <c r="B30" i="18"/>
  <c r="B73" i="18"/>
  <c r="B76" i="18"/>
  <c r="A76" i="18"/>
  <c r="H64" i="18"/>
  <c r="G64" i="18"/>
  <c r="E30" i="35"/>
  <c r="B75" i="18" s="1"/>
  <c r="C30" i="35"/>
  <c r="A75" i="18" s="1"/>
  <c r="E29" i="35"/>
  <c r="B74" i="18" s="1"/>
  <c r="C29" i="35"/>
  <c r="A74" i="18" s="1"/>
  <c r="E28" i="35"/>
  <c r="C28" i="35"/>
  <c r="A73" i="18" s="1"/>
  <c r="E27" i="35"/>
  <c r="B72" i="18" s="1"/>
  <c r="C27" i="35"/>
  <c r="A72" i="18" s="1"/>
  <c r="E26" i="35"/>
  <c r="B71" i="18" s="1"/>
  <c r="C26" i="35"/>
  <c r="A71" i="18" s="1"/>
  <c r="E25" i="35"/>
  <c r="B70" i="18" s="1"/>
  <c r="C25" i="35"/>
  <c r="A70" i="18" s="1"/>
  <c r="E24" i="35"/>
  <c r="B69" i="18" s="1"/>
  <c r="C24" i="35"/>
  <c r="A69" i="18" s="1"/>
  <c r="E23" i="35"/>
  <c r="B68" i="18" s="1"/>
  <c r="C23" i="35"/>
  <c r="A68" i="18" s="1"/>
  <c r="E22" i="35"/>
  <c r="B67" i="18" s="1"/>
  <c r="C22" i="35"/>
  <c r="A67" i="18" s="1"/>
  <c r="E21" i="35"/>
  <c r="B66" i="18" s="1"/>
  <c r="C21" i="35"/>
  <c r="A66" i="18" s="1"/>
  <c r="E20" i="35"/>
  <c r="B65" i="18" s="1"/>
  <c r="C20" i="35"/>
  <c r="A65" i="18" s="1"/>
  <c r="E19" i="35"/>
  <c r="B64" i="18" s="1"/>
  <c r="C19" i="35"/>
  <c r="A64" i="18" s="1"/>
  <c r="B4" i="35"/>
  <c r="B3" i="35"/>
  <c r="A1" i="35"/>
  <c r="B59" i="18"/>
  <c r="A59" i="18"/>
  <c r="B31" i="18"/>
  <c r="B32" i="18"/>
  <c r="B33" i="18"/>
  <c r="B34" i="18"/>
  <c r="B35" i="18"/>
  <c r="B36" i="18"/>
  <c r="B37" i="18"/>
  <c r="B38" i="18"/>
  <c r="B39" i="18"/>
  <c r="B40" i="18"/>
  <c r="B41" i="18"/>
  <c r="B42" i="18"/>
  <c r="A42" i="18"/>
  <c r="D30" i="33" l="1"/>
  <c r="A41" i="18" s="1"/>
  <c r="D29" i="33"/>
  <c r="A40" i="18" s="1"/>
  <c r="D28" i="33"/>
  <c r="A39" i="18" s="1"/>
  <c r="D27" i="33"/>
  <c r="A38" i="18" s="1"/>
  <c r="D26" i="33"/>
  <c r="A37" i="18" s="1"/>
  <c r="D25" i="33"/>
  <c r="A36" i="18" s="1"/>
  <c r="D24" i="33"/>
  <c r="A35" i="18" s="1"/>
  <c r="D23" i="33"/>
  <c r="A34" i="18" s="1"/>
  <c r="D22" i="33"/>
  <c r="A33" i="18" s="1"/>
  <c r="D21" i="33"/>
  <c r="A32" i="18" s="1"/>
  <c r="D20" i="33"/>
  <c r="A31" i="18" s="1"/>
  <c r="D19" i="33"/>
  <c r="A30" i="18" s="1"/>
  <c r="D5" i="31"/>
  <c r="B2" i="14" l="1"/>
  <c r="B2" i="26"/>
  <c r="H47" i="18"/>
  <c r="G47" i="18"/>
  <c r="F54" i="31" l="1"/>
  <c r="F64" i="26"/>
  <c r="G43" i="31" l="1"/>
  <c r="G50" i="31" s="1"/>
  <c r="G42" i="31"/>
  <c r="G58" i="31"/>
  <c r="F58" i="31"/>
  <c r="G54" i="31"/>
  <c r="E58" i="31" s="1"/>
  <c r="H9" i="31"/>
  <c r="H31" i="31" s="1"/>
  <c r="H57" i="26" l="1"/>
  <c r="H20" i="26"/>
  <c r="H55" i="31"/>
  <c r="H45" i="26" l="1"/>
  <c r="H30" i="18"/>
  <c r="G30" i="18"/>
  <c r="A47" i="18"/>
  <c r="A25" i="18" l="1"/>
  <c r="A22" i="18"/>
  <c r="A23" i="18"/>
  <c r="A24" i="18"/>
  <c r="A21" i="18"/>
  <c r="A16" i="18"/>
  <c r="A13" i="18"/>
  <c r="A14" i="18"/>
  <c r="A15" i="18"/>
  <c r="A12" i="18"/>
  <c r="B1" i="15" l="1"/>
  <c r="H16" i="17"/>
  <c r="H6" i="17" s="1"/>
  <c r="C7" i="15" l="1"/>
  <c r="C6" i="15"/>
  <c r="D7" i="26"/>
  <c r="C21" i="15"/>
  <c r="C13" i="15"/>
  <c r="C19" i="15"/>
  <c r="C12" i="15"/>
  <c r="C17" i="15"/>
  <c r="C3" i="15"/>
  <c r="G53" i="14" s="1"/>
  <c r="B48" i="18"/>
  <c r="B49" i="18"/>
  <c r="A50" i="18"/>
  <c r="A51" i="18"/>
  <c r="A52" i="18"/>
  <c r="A48" i="18"/>
  <c r="A49" i="18"/>
  <c r="B50" i="18"/>
  <c r="B51" i="18"/>
  <c r="B52" i="18"/>
  <c r="B58" i="18"/>
  <c r="B57" i="18"/>
  <c r="B56" i="18"/>
  <c r="B55" i="18"/>
  <c r="B54" i="18"/>
  <c r="B53" i="18"/>
  <c r="B47" i="18"/>
  <c r="A58" i="18"/>
  <c r="A57" i="18"/>
  <c r="A56" i="18"/>
  <c r="A55" i="18"/>
  <c r="A54" i="18"/>
  <c r="A53" i="18"/>
  <c r="G55" i="14" l="1"/>
  <c r="G35" i="14"/>
  <c r="G49" i="26"/>
  <c r="G13" i="14"/>
  <c r="H20" i="14" s="1"/>
  <c r="G24" i="26"/>
  <c r="H31" i="26" s="1"/>
  <c r="G13" i="31"/>
  <c r="F60" i="31"/>
  <c r="G78" i="14"/>
  <c r="G35" i="31"/>
  <c r="H47" i="14"/>
  <c r="F93" i="14" s="1"/>
  <c r="G51" i="14"/>
  <c r="H58" i="14" s="1"/>
  <c r="F3" i="15"/>
  <c r="C4" i="15"/>
  <c r="B2" i="18"/>
  <c r="H74" i="14" l="1"/>
  <c r="G17" i="31"/>
  <c r="G15" i="31"/>
  <c r="C2" i="18"/>
  <c r="C16" i="18"/>
  <c r="C25" i="18"/>
  <c r="D64" i="18" l="1"/>
  <c r="C23" i="18"/>
  <c r="C21" i="18"/>
  <c r="H20" i="31"/>
  <c r="D68" i="18"/>
  <c r="D75" i="18"/>
  <c r="C71" i="18"/>
  <c r="D76" i="18"/>
  <c r="C72" i="18"/>
  <c r="D71" i="18"/>
  <c r="D66" i="18"/>
  <c r="C65" i="18"/>
  <c r="C73" i="18"/>
  <c r="C67" i="18"/>
  <c r="D74" i="18"/>
  <c r="C66" i="18"/>
  <c r="D69" i="18"/>
  <c r="C75" i="18"/>
  <c r="D72" i="18"/>
  <c r="C69" i="18"/>
  <c r="D70" i="18"/>
  <c r="D73" i="18"/>
  <c r="C68" i="18"/>
  <c r="D67" i="18"/>
  <c r="C70" i="18"/>
  <c r="C74" i="18"/>
  <c r="C64" i="18"/>
  <c r="E64" i="18" s="1"/>
  <c r="G19" i="35" s="1"/>
  <c r="D65" i="18"/>
  <c r="D54" i="18"/>
  <c r="D53" i="18"/>
  <c r="D51" i="18"/>
  <c r="D48" i="18"/>
  <c r="C53" i="18"/>
  <c r="D58" i="18"/>
  <c r="D49" i="18"/>
  <c r="C50" i="18"/>
  <c r="D47" i="18"/>
  <c r="C47" i="18"/>
  <c r="C58" i="18"/>
  <c r="C48" i="18"/>
  <c r="C55" i="18"/>
  <c r="C57" i="18"/>
  <c r="C51" i="18"/>
  <c r="D50" i="18"/>
  <c r="C49" i="18"/>
  <c r="D55" i="18"/>
  <c r="D57" i="18"/>
  <c r="C52" i="18"/>
  <c r="D59" i="18"/>
  <c r="D52" i="18"/>
  <c r="C54" i="18"/>
  <c r="D56" i="18"/>
  <c r="C56" i="18"/>
  <c r="D39" i="18"/>
  <c r="D30" i="18"/>
  <c r="D32" i="18"/>
  <c r="D31" i="18"/>
  <c r="D40" i="18"/>
  <c r="D38" i="18"/>
  <c r="D41" i="18"/>
  <c r="D42" i="18"/>
  <c r="D33" i="18"/>
  <c r="D34" i="18"/>
  <c r="D35" i="18"/>
  <c r="D37" i="18"/>
  <c r="D36" i="18"/>
  <c r="C36" i="18"/>
  <c r="C33" i="18"/>
  <c r="C32" i="18"/>
  <c r="C38" i="18"/>
  <c r="C39" i="18"/>
  <c r="C40" i="18"/>
  <c r="C34" i="18"/>
  <c r="C31" i="18"/>
  <c r="C37" i="18"/>
  <c r="C30" i="18"/>
  <c r="C35" i="18"/>
  <c r="C41" i="18"/>
  <c r="C14" i="18"/>
  <c r="C12" i="18"/>
  <c r="C27" i="18" l="1"/>
  <c r="E75" i="18"/>
  <c r="G30" i="35" s="1"/>
  <c r="E68" i="18"/>
  <c r="G23" i="35" s="1"/>
  <c r="E69" i="18"/>
  <c r="G24" i="35" s="1"/>
  <c r="E66" i="18"/>
  <c r="G21" i="35" s="1"/>
  <c r="E71" i="18"/>
  <c r="G26" i="35" s="1"/>
  <c r="E67" i="18"/>
  <c r="G22" i="35" s="1"/>
  <c r="E65" i="18"/>
  <c r="G20" i="35" s="1"/>
  <c r="E72" i="18"/>
  <c r="G27" i="35" s="1"/>
  <c r="E70" i="18"/>
  <c r="G25" i="35" s="1"/>
  <c r="E73" i="18"/>
  <c r="G28" i="35" s="1"/>
  <c r="E74" i="18"/>
  <c r="G29" i="35" s="1"/>
  <c r="E48" i="18"/>
  <c r="G21" i="3" s="1"/>
  <c r="E40" i="18"/>
  <c r="E34" i="18"/>
  <c r="E58" i="18"/>
  <c r="G31" i="3" s="1"/>
  <c r="E36" i="18"/>
  <c r="E32" i="18"/>
  <c r="E49" i="18"/>
  <c r="G22" i="3" s="1"/>
  <c r="E37" i="18"/>
  <c r="E54" i="18"/>
  <c r="G27" i="3" s="1"/>
  <c r="E53" i="18"/>
  <c r="G26" i="3" s="1"/>
  <c r="E35" i="18"/>
  <c r="E30" i="18"/>
  <c r="E51" i="18"/>
  <c r="G24" i="3" s="1"/>
  <c r="E31" i="18"/>
  <c r="E47" i="18"/>
  <c r="G20" i="3" s="1"/>
  <c r="E33" i="18"/>
  <c r="E56" i="18"/>
  <c r="G29" i="3" s="1"/>
  <c r="E50" i="18"/>
  <c r="G23" i="3" s="1"/>
  <c r="E57" i="18"/>
  <c r="G30" i="3" s="1"/>
  <c r="E55" i="18"/>
  <c r="G28" i="3" s="1"/>
  <c r="E52" i="18"/>
  <c r="G25" i="3" s="1"/>
  <c r="E39" i="18"/>
  <c r="E41" i="18"/>
  <c r="E38" i="18"/>
  <c r="C18" i="18"/>
  <c r="G34" i="3" l="1"/>
  <c r="G33" i="35"/>
  <c r="G22" i="33"/>
  <c r="G20" i="33"/>
  <c r="G25" i="33"/>
  <c r="G26" i="33"/>
  <c r="G28" i="33"/>
  <c r="G21" i="33"/>
  <c r="G24" i="33"/>
  <c r="G27" i="33"/>
  <c r="G23" i="33"/>
  <c r="G30" i="33"/>
  <c r="G29" i="33"/>
  <c r="G19" i="33"/>
  <c r="H66" i="14" l="1"/>
  <c r="H38" i="26"/>
  <c r="G33" i="33"/>
  <c r="H36" i="26" l="1"/>
  <c r="H39" i="26" s="1"/>
  <c r="H41" i="26" s="1"/>
  <c r="H46" i="26" s="1"/>
  <c r="H25" i="14"/>
  <c r="H27" i="14" s="1"/>
  <c r="H32" i="14" s="1"/>
  <c r="H25" i="31"/>
  <c r="H27" i="31" s="1"/>
  <c r="H32" i="31" s="1"/>
  <c r="H36" i="31" s="1"/>
  <c r="H64" i="14"/>
  <c r="H67" i="14" s="1"/>
  <c r="H47" i="26" l="1"/>
  <c r="H49" i="26" s="1"/>
  <c r="H50" i="26"/>
  <c r="H36" i="14"/>
  <c r="H33" i="14"/>
  <c r="H69" i="14"/>
  <c r="H75" i="14" s="1"/>
  <c r="H79" i="14" s="1"/>
  <c r="H33" i="31"/>
  <c r="H35" i="31" s="1"/>
  <c r="H37" i="31" s="1"/>
  <c r="H56" i="31" s="1"/>
  <c r="H57" i="31" s="1"/>
  <c r="H51" i="26" l="1"/>
  <c r="H58" i="26" s="1"/>
  <c r="H59" i="26" s="1"/>
  <c r="F49" i="26"/>
  <c r="F35" i="14"/>
  <c r="H35" i="14"/>
  <c r="H37" i="14" s="1"/>
  <c r="F87" i="14" s="1"/>
  <c r="H76" i="14"/>
  <c r="F78" i="14" s="1"/>
  <c r="G44" i="31"/>
  <c r="G51" i="31" s="1"/>
  <c r="F35" i="31"/>
  <c r="H58" i="31"/>
  <c r="G60" i="31" s="1"/>
  <c r="H60" i="31" s="1"/>
  <c r="F66" i="26" l="1"/>
  <c r="F67" i="26" s="1"/>
  <c r="F69" i="26" s="1"/>
  <c r="G69" i="26" s="1"/>
  <c r="H78" i="14"/>
  <c r="H80" i="14" s="1"/>
  <c r="H87" i="14" s="1"/>
  <c r="H88" i="14" s="1"/>
  <c r="G45" i="31"/>
  <c r="G49" i="31" s="1"/>
  <c r="F95" i="14" l="1"/>
  <c r="F88" i="14"/>
  <c r="F96" i="14" l="1"/>
  <c r="F98" i="14" s="1"/>
  <c r="G9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 Dalen</author>
    <author>Jaap van Dalen</author>
    <author>Roberto Reali</author>
  </authors>
  <commentList>
    <comment ref="F13" authorId="0" shapeId="0" xr:uid="{ECABB859-A5E7-41D3-A771-3CF40B33F4B4}">
      <text>
        <r>
          <rPr>
            <sz val="8"/>
            <color indexed="81"/>
            <rFont val="Tahoma"/>
            <family val="2"/>
          </rPr>
          <t xml:space="preserve">Wanneer een periode uit een voorgaand jaar betaald is in dit jaar, telt deze niet mee voor de loonheffingskorting.
b.v. november en december 2018 betaald in 2019: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een periode uit dit jaar betaald wordt/is in het volgend jaar mag deze wèl meegenomen worden bij de vaststelling van de lhk.  
b.v. nov. en dec. 2019 zijn geblokkeerd en worden betaald in januari 2020: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over 2019 moet dan wel vaststaan dat er in 2020 een betaling over 2019 plaatsvindt.</t>
        </r>
      </text>
    </comment>
    <comment ref="H25" authorId="1" shapeId="0" xr:uid="{7E6F25F9-382A-4A1F-B699-D61A94B77083}">
      <text>
        <r>
          <rPr>
            <sz val="8"/>
            <color indexed="81"/>
            <rFont val="Tahoma"/>
            <family val="2"/>
          </rPr>
          <t xml:space="preserve">Hier wordt standaard het totaalbedrag ingevuld uit het blad ber. Elders gebr. Ahk.
Dit bedrag kan eventueel gewijzigd worden. </t>
        </r>
      </text>
    </comment>
    <comment ref="H60" authorId="2" shapeId="0" xr:uid="{CEE3F4AD-F3F0-45C6-9967-B148AE7404BC}">
      <text>
        <r>
          <rPr>
            <sz val="9"/>
            <color indexed="81"/>
            <rFont val="Tahoma"/>
            <family val="2"/>
          </rPr>
          <t xml:space="preserve">Let op:
Als de verstrekte bijstand uitsluitend bestaat uit bijstand over een periode uit een voorgaand kalenderjaar hoeft geen bijdrage Zvw afgedragen te worden. 
b.v. Het vakantiegeld van een in december 2018 beëindigde uitkering wordt uitbetaald in 2019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van Dalen</author>
    <author>Roberto Reali</author>
    <author>Jaap van Dalen</author>
  </authors>
  <commentList>
    <comment ref="F24" authorId="0" shapeId="0" xr:uid="{0E70C89F-AE72-4073-ACFB-1367AE2E37D5}">
      <text>
        <r>
          <rPr>
            <sz val="8"/>
            <color indexed="81"/>
            <rFont val="Tahoma"/>
            <family val="2"/>
          </rPr>
          <t xml:space="preserve">Wanneer een periode uit een voorgaand jaar betaald is in dit jaar, telt deze niet mee voor de loonheffingskorting.
b.v. november en december 2018 betaald in 2019: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een periode uit dit jaar betaald wordt/is in het volgend jaar mag deze wèl meegenomen worden bij de vaststelling van de lhk.  
b.v. nov. en dec. 2019 zijn geblokkeerd en worden betaald in januari 2020: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over 2019 moet dan wel vaststaan dat er in 2020 een betaling over 2019 plaatsvindt.</t>
        </r>
      </text>
    </comment>
    <comment ref="H36" authorId="1" shapeId="0" xr:uid="{343A280D-60E3-4BD5-9596-5B7CAFE31293}">
      <text>
        <r>
          <rPr>
            <sz val="9"/>
            <color indexed="81"/>
            <rFont val="Tahoma"/>
            <family val="2"/>
          </rPr>
          <t>Hier wordt standaard het totaalbedrag ingevuld uit het blad ber. Elders gebr. Ahk.
Dit bedrag kan eventueel gewijzigd worden.</t>
        </r>
      </text>
    </comment>
    <comment ref="H38" authorId="2" shapeId="0" xr:uid="{B83F4934-2AF3-4325-A176-75936D7FA40C}">
      <text>
        <r>
          <rPr>
            <b/>
            <sz val="8"/>
            <color indexed="81"/>
            <rFont val="Tahoma"/>
            <family val="2"/>
          </rPr>
          <t>Hier wordt standaard het totaalbedrag ingevuld uit het blad ber. Elders gebr. Ahk. Vordering
Dit bedrag kan eventueel gewijzigd worden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van Dalen</author>
    <author>Jaap van Dalen</author>
    <author>Roberto Reali</author>
  </authors>
  <commentList>
    <comment ref="F13" authorId="0" shapeId="0" xr:uid="{486BB64A-0EF6-4848-B798-5DB30E7C2F75}">
      <text>
        <r>
          <rPr>
            <sz val="8"/>
            <color indexed="81"/>
            <rFont val="Tahoma"/>
            <family val="2"/>
          </rPr>
          <t xml:space="preserve">Wanneer een periode uit een voorgaand jaar betaald is in dit jaar, telt deze niet mee voor de loonheffingskorting.
b.v. november en december 2018 betaald in 2019: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een periode uit dit jaar betaald wordt/is in het volgend jaar mag deze wèl meegenomen worden bij de vaststelling van de lhk.  
b.v. nov. en dec. 2019 zijn geblokkeerd en worden betaald in januari 2020: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over 2019 moet dan wel vaststaan dat er in 2020 een betaling over 2019 plaatsvindt.</t>
        </r>
      </text>
    </comment>
    <comment ref="H25" authorId="1" shapeId="0" xr:uid="{5A68333F-6EE7-44EC-85C7-71AF880FFF6C}">
      <text>
        <r>
          <rPr>
            <sz val="8"/>
            <color indexed="81"/>
            <rFont val="Tahoma"/>
            <family val="2"/>
          </rPr>
          <t xml:space="preserve">Hier wordt standaard het totaalbedrag ingevuld uit het blad ber. Elders gebr. Ahk.
Dit bedrag kan eventueel gewijzigd worden. </t>
        </r>
      </text>
    </comment>
    <comment ref="H64" authorId="2" shapeId="0" xr:uid="{EC8AB68B-9380-4020-B966-5A4F9187EB56}">
      <text>
        <r>
          <rPr>
            <sz val="9"/>
            <color indexed="81"/>
            <rFont val="Tahoma"/>
            <family val="2"/>
          </rPr>
          <t xml:space="preserve">Hier wordt standaard het totaalbedrag ingevuld uit het blad ber. Elders gebr. Ahk.
Dit bedrag kan eventueel gewijzigd worden.
</t>
        </r>
      </text>
    </comment>
    <comment ref="H66" authorId="1" shapeId="0" xr:uid="{00000000-0006-0000-0600-000004000000}">
      <text>
        <r>
          <rPr>
            <b/>
            <sz val="8"/>
            <color indexed="81"/>
            <rFont val="Tahoma"/>
            <family val="2"/>
          </rPr>
          <t xml:space="preserve">Hier wordt standaard het totaalbedrag ingevuld uit het blad ber. Elders gebr. Ahk. Vordering
Dit bedrag kan eventueel gewijzigd worden
</t>
        </r>
      </text>
    </comment>
  </commentList>
</comments>
</file>

<file path=xl/sharedStrings.xml><?xml version="1.0" encoding="utf-8"?>
<sst xmlns="http://schemas.openxmlformats.org/spreadsheetml/2006/main" count="302" uniqueCount="146">
  <si>
    <t>Naam:</t>
  </si>
  <si>
    <t>Totaal te belasten bijstand</t>
  </si>
  <si>
    <t>aantal dagen waarover betaald is</t>
  </si>
  <si>
    <t>totaal aantal dagen van die maand</t>
  </si>
  <si>
    <t>P</t>
  </si>
  <si>
    <t>vrij tekstvak</t>
  </si>
  <si>
    <t xml:space="preserve"> </t>
  </si>
  <si>
    <t xml:space="preserve">Naam: </t>
  </si>
  <si>
    <t>Soort inkomsten:</t>
  </si>
  <si>
    <r>
      <t xml:space="preserve">Breng in de kolom arbeid het belastbaar inkomen </t>
    </r>
    <r>
      <rPr>
        <i/>
        <sz val="10"/>
        <rFont val="Arial"/>
        <family val="2"/>
      </rPr>
      <t xml:space="preserve">per maand </t>
    </r>
    <r>
      <rPr>
        <sz val="10"/>
        <rFont val="Arial"/>
        <family val="2"/>
      </rPr>
      <t xml:space="preserve">uit tegenwoordige arbeid in (arbeid in </t>
    </r>
  </si>
  <si>
    <t>loondienst of daarmee gelijkgesteld - witte tabel van toepassing)</t>
  </si>
  <si>
    <t>Belastbaar ink. per maand</t>
  </si>
  <si>
    <t>arbeid</t>
  </si>
  <si>
    <t>afronding</t>
  </si>
  <si>
    <t>uitkering</t>
  </si>
  <si>
    <t>maand 1</t>
  </si>
  <si>
    <t>maand 2</t>
  </si>
  <si>
    <t>maand 3</t>
  </si>
  <si>
    <t>maand 4</t>
  </si>
  <si>
    <t>maand 5</t>
  </si>
  <si>
    <t>maand 6</t>
  </si>
  <si>
    <t>maand 7</t>
  </si>
  <si>
    <t>maand 8</t>
  </si>
  <si>
    <t>maand 9</t>
  </si>
  <si>
    <t>maand 10</t>
  </si>
  <si>
    <t>maand 11</t>
  </si>
  <si>
    <t>maand 12</t>
  </si>
  <si>
    <t>Verbruikte Algemene heffingskorting (overnemen op werkblad)</t>
  </si>
  <si>
    <t xml:space="preserve">Bedrag van de netto vordering </t>
  </si>
  <si>
    <t>Nieuwe gegevens na verwerking vordering</t>
  </si>
  <si>
    <t>Specificatie bruto vordering</t>
  </si>
  <si>
    <t>Netto vordering</t>
  </si>
  <si>
    <t>Loonheffing</t>
  </si>
  <si>
    <t>Bruto vordering</t>
  </si>
  <si>
    <t>aantal dagen waarover betaald wordt</t>
  </si>
  <si>
    <t>in de oorspronkelijke berekening over de vorderingsperiode</t>
  </si>
  <si>
    <t>Totaal van de elders benutte Ahk</t>
  </si>
  <si>
    <t xml:space="preserve">BSN: </t>
  </si>
  <si>
    <t>loonheffingskorting</t>
  </si>
  <si>
    <t>alleenstaande</t>
  </si>
  <si>
    <t>gehuwd pp</t>
  </si>
  <si>
    <t>Lh percentage 1e schijf</t>
  </si>
  <si>
    <t>percentage na arbeidsk</t>
  </si>
  <si>
    <t xml:space="preserve">bruteringspercentage </t>
  </si>
  <si>
    <t>met inhouding Zvw</t>
  </si>
  <si>
    <t>bruteringspercentage</t>
  </si>
  <si>
    <t>Zvw werkgever</t>
  </si>
  <si>
    <t>Bruteringsfactor Zvw</t>
  </si>
  <si>
    <t>Bijdrage Zvw</t>
  </si>
  <si>
    <t>Werkgeversheffing Zvw</t>
  </si>
  <si>
    <t>Max premieloon</t>
  </si>
  <si>
    <t>Jaar</t>
  </si>
  <si>
    <t>AHK</t>
  </si>
  <si>
    <t>LH 1e schijf</t>
  </si>
  <si>
    <t>ZVW 
Werkgever</t>
  </si>
  <si>
    <t>Bruterings
percentage</t>
  </si>
  <si>
    <t>Geef jaar in:</t>
  </si>
  <si>
    <t>JAAR</t>
  </si>
  <si>
    <t>Berekening jaaropgave en bruto bijstand</t>
  </si>
  <si>
    <t>Berekening  vanaf 2011</t>
  </si>
  <si>
    <t>Jaaropgave</t>
  </si>
  <si>
    <t>Vordering direct bruteren</t>
  </si>
  <si>
    <t>Vordering direct bruteren (herberekenen)</t>
  </si>
  <si>
    <t>Percentage
na arb. korting</t>
  </si>
  <si>
    <t>Berekenen elders gebruikte AHK</t>
  </si>
  <si>
    <t>Percentages</t>
  </si>
  <si>
    <t>in de bijstandsperiode</t>
  </si>
  <si>
    <t xml:space="preserve">In aanmerking genomen partner alimentatie </t>
  </si>
  <si>
    <t xml:space="preserve">Fiscaal loon </t>
  </si>
  <si>
    <t xml:space="preserve">Loonheffing </t>
  </si>
  <si>
    <t>Verstrekte netto bijstand</t>
  </si>
  <si>
    <t>Aantal hele maanden bijstand</t>
  </si>
  <si>
    <t>Bij betaling over gedeelten van maanden:</t>
  </si>
  <si>
    <t>Maximale loonheffingskorting over de bijstandsperiode</t>
  </si>
  <si>
    <t>Elders benutte algemene heffingskorting</t>
  </si>
  <si>
    <t>De bij andere inhoudingsplichtigen verbruikte algemene heffingskorting</t>
  </si>
  <si>
    <t>Beschikbare lhk voor de berekening van de loonheffing over de bijstand</t>
  </si>
  <si>
    <t>Loonheffing over de bijstand</t>
  </si>
  <si>
    <t>Netto bijstand</t>
  </si>
  <si>
    <t>Af: het restbedrag loonheffingskorting</t>
  </si>
  <si>
    <t>Te bruteren bedrag</t>
  </si>
  <si>
    <t xml:space="preserve">Berekende loonheffing </t>
  </si>
  <si>
    <t>Af: de loonheffingskorting</t>
  </si>
  <si>
    <t>Berekening inkomensafhankelijke bijdrage Zvw</t>
  </si>
  <si>
    <t>De loonheffing over deze bijstand</t>
  </si>
  <si>
    <t>Premieloon Zvw</t>
  </si>
  <si>
    <t>Max. premieloon uitkeringsperiode</t>
  </si>
  <si>
    <t>Inkomensafhankelijke bijdrage Zvw</t>
  </si>
  <si>
    <t>Berekening jaaropgave</t>
  </si>
  <si>
    <t>Belaste partneralimentatie</t>
  </si>
  <si>
    <t>Loonheffing over bijstand en alimentatie</t>
  </si>
  <si>
    <t>Totaal belastbaar</t>
  </si>
  <si>
    <t>Jaaropgave cliënt</t>
  </si>
  <si>
    <t>Belastbaar loon</t>
  </si>
  <si>
    <t>Vrij tekstvak</t>
  </si>
  <si>
    <t xml:space="preserve">Als de vordering partneralimentatie betreft, bedrag hier inbrengen </t>
  </si>
  <si>
    <t xml:space="preserve">Gecorrigeerde netto bijstand </t>
  </si>
  <si>
    <t>(Gecorrigeerde) partneralimentatie</t>
  </si>
  <si>
    <t>Te belasten bedrag na correctie</t>
  </si>
  <si>
    <t>Loonheffingskorting over de bijstandsperiode</t>
  </si>
  <si>
    <t>Netto bijstand waarover loonheffing en premie Zvw verschuldigd is</t>
  </si>
  <si>
    <t>maximaal premieloon per jaar / per maand</t>
  </si>
  <si>
    <t>Berekening beschikbare loonheffingskorting</t>
  </si>
  <si>
    <t>Nieuw aantal hele maanden bijstand</t>
  </si>
  <si>
    <t>Bij betaling over gedeelten van maanden nieuwe situatie:</t>
  </si>
  <si>
    <t>Bij een inkomstenvordering: 
De benutte Ahk over de inkomsten die gevorderd worden</t>
  </si>
  <si>
    <t>Berekening jaaropgave rekening houdend met de vordering</t>
  </si>
  <si>
    <t>(waarvan belaste alimentatie)</t>
  </si>
  <si>
    <t>Gemeente:</t>
  </si>
  <si>
    <t>Percentages brutering en belasting in de jaren:</t>
  </si>
  <si>
    <t>Max.
Premieloon
Zvw</t>
  </si>
  <si>
    <t>Vordering</t>
  </si>
  <si>
    <r>
      <t xml:space="preserve">Breng in de kolom uitkering het belastbaar ink. </t>
    </r>
    <r>
      <rPr>
        <i/>
        <sz val="10"/>
        <rFont val="Arial"/>
        <family val="2"/>
      </rPr>
      <t>per maand</t>
    </r>
    <r>
      <rPr>
        <sz val="10"/>
        <rFont val="Arial"/>
        <family val="2"/>
      </rPr>
      <t xml:space="preserve"> uit vroegere arbeid in (uitkeringen - groene</t>
    </r>
  </si>
  <si>
    <t xml:space="preserve">tabel) n.b. per maand kan slechts één inkomstenbron worden ingebracht (slechts bij één </t>
  </si>
  <si>
    <t xml:space="preserve">inhoudingsplichtige lhk). Als de kolom arbeid is ingevuld, kan de kolom uitkering wel ingevuld worden, </t>
  </si>
  <si>
    <t>maar vindt berekening plaats op de kolom arbeid.</t>
  </si>
  <si>
    <t>t/m</t>
  </si>
  <si>
    <t>Naam</t>
  </si>
  <si>
    <t>over de inkomsten van de vorderingsperiode.</t>
  </si>
  <si>
    <t>Inkomsten over de vorderingsperiode</t>
  </si>
  <si>
    <t>Nummer</t>
  </si>
  <si>
    <r>
      <t xml:space="preserve">in aanmerking genomen </t>
    </r>
    <r>
      <rPr>
        <i/>
        <u/>
        <sz val="12"/>
        <color rgb="FF002060"/>
        <rFont val="Calibri"/>
        <family val="2"/>
        <scheme val="minor"/>
      </rPr>
      <t>partner</t>
    </r>
    <r>
      <rPr>
        <sz val="12"/>
        <color rgb="FF002060"/>
        <rFont val="Calibri"/>
        <family val="2"/>
        <scheme val="minor"/>
      </rPr>
      <t>alimentatie</t>
    </r>
  </si>
  <si>
    <t>© Wyzer academie</t>
  </si>
  <si>
    <r>
      <t xml:space="preserve">Dit blad alleen gebruiken bij </t>
    </r>
    <r>
      <rPr>
        <b/>
        <sz val="10"/>
        <color theme="0"/>
        <rFont val="Arial"/>
        <family val="2"/>
      </rPr>
      <t>VORDERING DIRECT BRUTEREN</t>
    </r>
    <r>
      <rPr>
        <sz val="10"/>
        <color theme="0"/>
        <rFont val="Arial"/>
        <family val="2"/>
      </rPr>
      <t xml:space="preserve"> om de AHK die gebruikt is</t>
    </r>
  </si>
  <si>
    <t>Voor personen jonger dan de Pensioengerechtigde leeftijd.</t>
  </si>
  <si>
    <t>witte tabel</t>
  </si>
  <si>
    <t xml:space="preserve">groene tabel </t>
  </si>
  <si>
    <t>Nieuw</t>
  </si>
  <si>
    <t>Oud</t>
  </si>
  <si>
    <r>
      <t xml:space="preserve">Berekening beschikbare loonheffingskorting </t>
    </r>
    <r>
      <rPr>
        <b/>
        <i/>
        <sz val="12"/>
        <color rgb="FF002060"/>
        <rFont val="Calibri"/>
        <family val="2"/>
        <scheme val="minor"/>
      </rPr>
      <t>(corrigeren bij normvordering)</t>
    </r>
  </si>
  <si>
    <r>
      <t xml:space="preserve">Elders benutte algemene heffingskorting </t>
    </r>
    <r>
      <rPr>
        <b/>
        <i/>
        <sz val="12"/>
        <color rgb="FF002060"/>
        <rFont val="Calibri"/>
        <family val="2"/>
        <scheme val="minor"/>
      </rPr>
      <t>(corrigeren bij inkomstenvordering)</t>
    </r>
  </si>
  <si>
    <t>Berekening beschikbare loonheffingskorting over de oorspronkelijke uitkering</t>
  </si>
  <si>
    <t>Loonheffing over de bijstand over de verstrekte uitkering</t>
  </si>
  <si>
    <t>© Wyzer Academie</t>
  </si>
  <si>
    <t>V. Achternaam</t>
  </si>
  <si>
    <t>Wyzer</t>
  </si>
  <si>
    <t>Het jaar kunt u wijzigen in het tabblad JAAR</t>
  </si>
  <si>
    <t xml:space="preserve">Belastbaar ink. </t>
  </si>
  <si>
    <t>per maand</t>
  </si>
  <si>
    <r>
      <t xml:space="preserve">Breng in de kolom arbeid het belastbaar inkomen </t>
    </r>
    <r>
      <rPr>
        <i/>
        <sz val="10"/>
        <color rgb="FF002060"/>
        <rFont val="Arial"/>
        <family val="2"/>
      </rPr>
      <t xml:space="preserve">per maand </t>
    </r>
    <r>
      <rPr>
        <sz val="10"/>
        <color rgb="FF002060"/>
        <rFont val="Arial"/>
        <family val="2"/>
      </rPr>
      <t>uit tegenwoordige arbeid in (arbeid in loondienst of daarmee gelijkgesteld - witte tabel van toepassing)</t>
    </r>
  </si>
  <si>
    <r>
      <t xml:space="preserve">Breng in de kolom uitkering het belastbaar inkomen </t>
    </r>
    <r>
      <rPr>
        <i/>
        <sz val="10"/>
        <color rgb="FF002060"/>
        <rFont val="Arial"/>
        <family val="2"/>
      </rPr>
      <t>per maand</t>
    </r>
    <r>
      <rPr>
        <sz val="10"/>
        <color rgb="FF002060"/>
        <rFont val="Arial"/>
        <family val="2"/>
      </rPr>
      <t xml:space="preserve"> uit vroegere arbeid in (uitkeringen - groene tabel van toepassing)</t>
    </r>
  </si>
  <si>
    <r>
      <rPr>
        <b/>
        <sz val="10"/>
        <color rgb="FF002060"/>
        <rFont val="Arial"/>
        <family val="2"/>
      </rPr>
      <t>N.B.</t>
    </r>
    <r>
      <rPr>
        <sz val="10"/>
        <color rgb="FF002060"/>
        <rFont val="Arial"/>
        <family val="2"/>
      </rPr>
      <t xml:space="preserve"> per maand  slechts één inkomstenbron worden invullen! ( de loonheffingskorting mag maar 1 X worden toegepast.) Als de kolom arbeid is ingevuld, kan de kolom uitkering wel ingevuld worden, maar vindt berekening plaats op de kolom arbeid.</t>
    </r>
  </si>
  <si>
    <t>niet eerder opgegeven inkomsten</t>
  </si>
  <si>
    <r>
      <t xml:space="preserve">Verbruikte Algemene heffingskorting </t>
    </r>
    <r>
      <rPr>
        <sz val="8"/>
        <color theme="0"/>
        <rFont val="Arial"/>
        <family val="2"/>
      </rPr>
      <t>(overnemen op werkblad)</t>
    </r>
  </si>
  <si>
    <r>
      <t xml:space="preserve">Berekening beschikbare loonheffingskorting  </t>
    </r>
    <r>
      <rPr>
        <b/>
        <i/>
        <sz val="12"/>
        <color rgb="FF87418C"/>
        <rFont val="Calibri"/>
        <family val="2"/>
        <scheme val="minor"/>
      </rPr>
      <t>(corrigeren bij normvordering)</t>
    </r>
  </si>
  <si>
    <r>
      <t xml:space="preserve">Elders benutte algemene heffingskorting </t>
    </r>
    <r>
      <rPr>
        <b/>
        <i/>
        <sz val="12"/>
        <color rgb="FF87418C"/>
        <rFont val="Calibri"/>
        <family val="2"/>
        <scheme val="minor"/>
      </rPr>
      <t xml:space="preserve"> (corrigeren bij inkomstenvordering)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</si>
</sst>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quot;€&quot;\ * #,##0.00_ ;_ &quot;€&quot;\ * \-#,##0.00_ ;_ &quot;€&quot;\ * &quot;-&quot;??_ ;_ @_ "/>
    <numFmt numFmtId="43" formatCode="_ * #,##0.00_ ;_ * \-#,##0.00_ ;_ * &quot;-&quot;??_ ;_ @_ "/>
    <numFmt numFmtId="164" formatCode="_-&quot;€&quot;\ * #,##0.00_-;_-&quot;€&quot;\ * #,##0.00\-;_-&quot;€&quot;\ * &quot;-&quot;??_-;_-@_-"/>
    <numFmt numFmtId="165" formatCode="_-* #,##0.00_-;_-* #,##0.00\-;_-* &quot;-&quot;??_-;_-@_-"/>
    <numFmt numFmtId="166" formatCode="_-&quot;fl&quot;\ * #,##0.00_-;_-&quot;fl&quot;\ * #,##0.00\-;_-&quot;fl&quot;\ * &quot;-&quot;??_-;_-@_-"/>
    <numFmt numFmtId="167" formatCode="0.000%"/>
    <numFmt numFmtId="168" formatCode="#,##0_ ;\-#,##0\ "/>
    <numFmt numFmtId="169" formatCode="0_ ;\-0\ "/>
  </numFmts>
  <fonts count="66" x14ac:knownFonts="1">
    <font>
      <sz val="11"/>
      <color theme="1"/>
      <name val="Calibri"/>
      <family val="2"/>
      <scheme val="minor"/>
    </font>
    <font>
      <sz val="11"/>
      <color indexed="8"/>
      <name val="Calibri"/>
      <family val="2"/>
    </font>
    <font>
      <b/>
      <sz val="10"/>
      <name val="Arial"/>
      <family val="2"/>
    </font>
    <font>
      <sz val="10"/>
      <name val="Arial"/>
      <family val="2"/>
    </font>
    <font>
      <sz val="8"/>
      <color indexed="81"/>
      <name val="Tahoma"/>
      <family val="2"/>
    </font>
    <font>
      <u/>
      <sz val="8"/>
      <color indexed="81"/>
      <name val="Tahoma"/>
      <family val="2"/>
    </font>
    <font>
      <b/>
      <sz val="8"/>
      <color indexed="81"/>
      <name val="Tahoma"/>
      <family val="2"/>
    </font>
    <font>
      <sz val="10"/>
      <color indexed="8"/>
      <name val="Arial"/>
      <family val="2"/>
    </font>
    <font>
      <sz val="8"/>
      <name val="Calibri"/>
      <family val="2"/>
    </font>
    <font>
      <sz val="10"/>
      <color indexed="41"/>
      <name val="Arial"/>
      <family val="2"/>
    </font>
    <font>
      <i/>
      <sz val="10"/>
      <name val="Arial"/>
      <family val="2"/>
    </font>
    <font>
      <sz val="10"/>
      <color indexed="10"/>
      <name val="Arial"/>
      <family val="2"/>
    </font>
    <font>
      <sz val="8"/>
      <name val="Arial"/>
      <family val="2"/>
    </font>
    <font>
      <sz val="11"/>
      <name val="Calibri"/>
      <family val="2"/>
    </font>
    <font>
      <sz val="11"/>
      <color indexed="16"/>
      <name val="Calibri"/>
      <family val="2"/>
    </font>
    <font>
      <sz val="10"/>
      <color theme="1"/>
      <name val="Arial"/>
      <family val="2"/>
    </font>
    <font>
      <sz val="10"/>
      <color rgb="FFC00000"/>
      <name val="Arial"/>
      <family val="2"/>
    </font>
    <font>
      <sz val="11"/>
      <color theme="0"/>
      <name val="Calibri"/>
      <family val="2"/>
      <scheme val="minor"/>
    </font>
    <font>
      <b/>
      <sz val="12"/>
      <name val="Calibri"/>
      <family val="2"/>
      <scheme val="minor"/>
    </font>
    <font>
      <sz val="12"/>
      <name val="Calibri"/>
      <family val="2"/>
      <scheme val="minor"/>
    </font>
    <font>
      <sz val="12"/>
      <color theme="1"/>
      <name val="Calibri"/>
      <family val="2"/>
      <scheme val="minor"/>
    </font>
    <font>
      <sz val="12"/>
      <color theme="0"/>
      <name val="Calibri"/>
      <family val="2"/>
      <scheme val="minor"/>
    </font>
    <font>
      <b/>
      <i/>
      <u/>
      <sz val="12"/>
      <name val="Calibri"/>
      <family val="2"/>
      <scheme val="minor"/>
    </font>
    <font>
      <sz val="12"/>
      <color indexed="8"/>
      <name val="Calibri"/>
      <family val="2"/>
      <scheme val="minor"/>
    </font>
    <font>
      <sz val="12"/>
      <name val="Arial"/>
      <family val="2"/>
    </font>
    <font>
      <b/>
      <sz val="18"/>
      <color theme="0"/>
      <name val="Calibri"/>
      <family val="2"/>
      <scheme val="minor"/>
    </font>
    <font>
      <b/>
      <sz val="12"/>
      <color rgb="FF87418C"/>
      <name val="Calibri"/>
      <family val="2"/>
      <scheme val="minor"/>
    </font>
    <font>
      <b/>
      <i/>
      <sz val="12"/>
      <color rgb="FF87418C"/>
      <name val="Calibri"/>
      <family val="2"/>
      <scheme val="minor"/>
    </font>
    <font>
      <b/>
      <sz val="18"/>
      <color theme="0"/>
      <name val="Arial"/>
      <family val="2"/>
    </font>
    <font>
      <sz val="11"/>
      <color rgb="FF002060"/>
      <name val="Calibri"/>
      <family val="2"/>
      <scheme val="minor"/>
    </font>
    <font>
      <sz val="10"/>
      <color theme="0"/>
      <name val="Arial"/>
      <family val="2"/>
    </font>
    <font>
      <b/>
      <sz val="10"/>
      <color theme="0"/>
      <name val="Arial"/>
      <family val="2"/>
    </font>
    <font>
      <b/>
      <sz val="10"/>
      <color rgb="FF002060"/>
      <name val="Arial"/>
      <family val="2"/>
    </font>
    <font>
      <sz val="10"/>
      <color rgb="FF002060"/>
      <name val="Arial"/>
      <family val="2"/>
    </font>
    <font>
      <i/>
      <sz val="10"/>
      <color rgb="FF002060"/>
      <name val="Arial"/>
      <family val="2"/>
    </font>
    <font>
      <sz val="10"/>
      <color rgb="FF002060"/>
      <name val="Calibri"/>
      <family val="2"/>
      <scheme val="minor"/>
    </font>
    <font>
      <b/>
      <sz val="12"/>
      <color rgb="FF002060"/>
      <name val="Calibri"/>
      <family val="2"/>
      <scheme val="minor"/>
    </font>
    <font>
      <sz val="12"/>
      <color rgb="FF002060"/>
      <name val="Calibri"/>
      <family val="2"/>
      <scheme val="minor"/>
    </font>
    <font>
      <i/>
      <u/>
      <sz val="12"/>
      <color rgb="FF002060"/>
      <name val="Calibri"/>
      <family val="2"/>
      <scheme val="minor"/>
    </font>
    <font>
      <b/>
      <i/>
      <u/>
      <sz val="12"/>
      <color rgb="FF002060"/>
      <name val="Calibri"/>
      <family val="2"/>
      <scheme val="minor"/>
    </font>
    <font>
      <b/>
      <sz val="16"/>
      <color theme="0"/>
      <name val="Arial"/>
      <family val="2"/>
    </font>
    <font>
      <sz val="16"/>
      <color theme="0"/>
      <name val="Calibri"/>
      <family val="2"/>
      <scheme val="minor"/>
    </font>
    <font>
      <sz val="16"/>
      <color rgb="FF002060"/>
      <name val="Calibri"/>
      <family val="2"/>
      <scheme val="minor"/>
    </font>
    <font>
      <b/>
      <sz val="16"/>
      <color rgb="FF002060"/>
      <name val="Calibri"/>
      <family val="2"/>
      <scheme val="minor"/>
    </font>
    <font>
      <b/>
      <i/>
      <sz val="12"/>
      <color rgb="FF002060"/>
      <name val="Calibri"/>
      <family val="2"/>
      <scheme val="minor"/>
    </font>
    <font>
      <b/>
      <sz val="14"/>
      <color theme="0"/>
      <name val="Calibri"/>
      <family val="2"/>
      <scheme val="minor"/>
    </font>
    <font>
      <b/>
      <sz val="12"/>
      <color theme="0"/>
      <name val="Calibri"/>
      <family val="2"/>
      <scheme val="minor"/>
    </font>
    <font>
      <b/>
      <sz val="10"/>
      <color rgb="FF87418C"/>
      <name val="Arial"/>
      <family val="2"/>
    </font>
    <font>
      <b/>
      <sz val="11"/>
      <color theme="0"/>
      <name val="Calibri"/>
      <family val="2"/>
      <scheme val="minor"/>
    </font>
    <font>
      <sz val="11"/>
      <name val="Calibri"/>
      <family val="2"/>
      <scheme val="minor"/>
    </font>
    <font>
      <sz val="9"/>
      <color indexed="81"/>
      <name val="Tahoma"/>
      <family val="2"/>
    </font>
    <font>
      <b/>
      <sz val="11"/>
      <color rgb="FF87418C"/>
      <name val="Calibri"/>
      <family val="2"/>
      <scheme val="minor"/>
    </font>
    <font>
      <sz val="12"/>
      <color rgb="FF87418C"/>
      <name val="Calibri"/>
      <family val="2"/>
      <scheme val="minor"/>
    </font>
    <font>
      <sz val="11"/>
      <color rgb="FF87418C"/>
      <name val="Calibri"/>
      <family val="2"/>
      <scheme val="minor"/>
    </font>
    <font>
      <sz val="8"/>
      <color rgb="FF87418C"/>
      <name val="Calibri"/>
      <family val="2"/>
      <scheme val="minor"/>
    </font>
    <font>
      <b/>
      <i/>
      <u/>
      <sz val="12"/>
      <color rgb="FF87418C"/>
      <name val="Calibri"/>
      <family val="2"/>
      <scheme val="minor"/>
    </font>
    <font>
      <i/>
      <sz val="12"/>
      <color rgb="FF002060"/>
      <name val="Calibri"/>
      <family val="2"/>
      <scheme val="minor"/>
    </font>
    <font>
      <sz val="12"/>
      <color indexed="56"/>
      <name val="Calibri"/>
      <family val="2"/>
      <scheme val="minor"/>
    </font>
    <font>
      <b/>
      <sz val="12"/>
      <name val="Arial"/>
      <family val="2"/>
    </font>
    <font>
      <sz val="12"/>
      <color rgb="FF87418C"/>
      <name val="Arial"/>
      <family val="2"/>
    </font>
    <font>
      <b/>
      <sz val="16"/>
      <color rgb="FF87418C"/>
      <name val="Calibri"/>
      <family val="2"/>
      <scheme val="minor"/>
    </font>
    <font>
      <b/>
      <sz val="14"/>
      <color theme="0"/>
      <name val="Arial"/>
      <family val="2"/>
    </font>
    <font>
      <sz val="8"/>
      <color theme="0"/>
      <name val="Arial"/>
      <family val="2"/>
    </font>
    <font>
      <sz val="10"/>
      <color rgb="FF87418C"/>
      <name val="Calibri"/>
      <family val="2"/>
      <scheme val="minor"/>
    </font>
    <font>
      <sz val="18"/>
      <color theme="0"/>
      <name val="Calibri"/>
      <family val="2"/>
      <scheme val="minor"/>
    </font>
    <font>
      <sz val="18"/>
      <color rgb="FF002060"/>
      <name val="Calibri"/>
      <family val="2"/>
      <scheme val="minor"/>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87418C"/>
        <bgColor indexed="64"/>
      </patternFill>
    </fill>
    <fill>
      <patternFill patternType="solid">
        <fgColor theme="0" tint="-0.14999847407452621"/>
        <bgColor indexed="64"/>
      </patternFill>
    </fill>
    <fill>
      <patternFill patternType="solid">
        <fgColor theme="0" tint="-0.14999847407452621"/>
        <bgColor indexed="29"/>
      </patternFill>
    </fill>
    <fill>
      <patternFill patternType="solid">
        <fgColor theme="0" tint="-4.9989318521683403E-2"/>
        <bgColor indexed="64"/>
      </patternFill>
    </fill>
    <fill>
      <patternFill patternType="solid">
        <fgColor rgb="FF002060"/>
        <bgColor indexed="64"/>
      </patternFill>
    </fill>
    <fill>
      <patternFill patternType="solid">
        <fgColor theme="0" tint="-4.9989318521683403E-2"/>
        <bgColor auto="1"/>
      </patternFill>
    </fill>
    <fill>
      <patternFill patternType="gray125">
        <bgColor theme="0" tint="-0.14999847407452621"/>
      </patternFill>
    </fill>
    <fill>
      <patternFill patternType="solid">
        <fgColor theme="0"/>
        <bgColor indexed="29"/>
      </patternFill>
    </fill>
    <fill>
      <patternFill patternType="solid">
        <fgColor theme="0" tint="-0.14996795556505021"/>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002060"/>
      </left>
      <right/>
      <top/>
      <bottom/>
      <diagonal/>
    </border>
    <border>
      <left style="thin">
        <color indexed="64"/>
      </left>
      <right/>
      <top/>
      <bottom style="thin">
        <color rgb="FF002060"/>
      </bottom>
      <diagonal/>
    </border>
    <border>
      <left/>
      <right/>
      <top/>
      <bottom style="thin">
        <color rgb="FF002060"/>
      </bottom>
      <diagonal/>
    </border>
    <border>
      <left/>
      <right style="thin">
        <color indexed="64"/>
      </right>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right style="thin">
        <color rgb="FF002060"/>
      </right>
      <top/>
      <bottom/>
      <diagonal/>
    </border>
    <border>
      <left style="thin">
        <color rgb="FF002060"/>
      </left>
      <right/>
      <top/>
      <bottom style="thin">
        <color rgb="FF002060"/>
      </bottom>
      <diagonal/>
    </border>
    <border>
      <left/>
      <right style="thin">
        <color rgb="FF002060"/>
      </right>
      <top/>
      <bottom style="thin">
        <color rgb="FF002060"/>
      </bottom>
      <diagonal/>
    </border>
    <border>
      <left style="thin">
        <color rgb="FF002060"/>
      </left>
      <right/>
      <top/>
      <bottom style="thin">
        <color indexed="64"/>
      </bottom>
      <diagonal/>
    </border>
    <border>
      <left style="medium">
        <color rgb="FF002060"/>
      </left>
      <right/>
      <top style="medium">
        <color rgb="FF002060"/>
      </top>
      <bottom style="thin">
        <color indexed="64"/>
      </bottom>
      <diagonal/>
    </border>
    <border>
      <left/>
      <right/>
      <top style="medium">
        <color rgb="FF002060"/>
      </top>
      <bottom style="thin">
        <color indexed="64"/>
      </bottom>
      <diagonal/>
    </border>
    <border>
      <left/>
      <right style="medium">
        <color rgb="FF002060"/>
      </right>
      <top style="medium">
        <color rgb="FF002060"/>
      </top>
      <bottom style="thin">
        <color indexed="64"/>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thin">
        <color rgb="FF002060"/>
      </left>
      <right/>
      <top style="thin">
        <color indexed="64"/>
      </top>
      <bottom/>
      <diagonal/>
    </border>
    <border>
      <left style="thin">
        <color rgb="FF002060"/>
      </left>
      <right style="thin">
        <color indexed="64"/>
      </right>
      <top/>
      <bottom style="thin">
        <color indexed="64"/>
      </bottom>
      <diagonal/>
    </border>
    <border>
      <left/>
      <right/>
      <top/>
      <bottom style="thin">
        <color rgb="FF87418C"/>
      </bottom>
      <diagonal/>
    </border>
    <border>
      <left style="thin">
        <color rgb="FF87418C"/>
      </left>
      <right/>
      <top style="thin">
        <color rgb="FF87418C"/>
      </top>
      <bottom/>
      <diagonal/>
    </border>
    <border>
      <left/>
      <right/>
      <top style="thin">
        <color rgb="FF87418C"/>
      </top>
      <bottom/>
      <diagonal/>
    </border>
    <border>
      <left/>
      <right style="thin">
        <color rgb="FF87418C"/>
      </right>
      <top style="thin">
        <color rgb="FF87418C"/>
      </top>
      <bottom/>
      <diagonal/>
    </border>
    <border>
      <left style="thin">
        <color rgb="FF87418C"/>
      </left>
      <right/>
      <top/>
      <bottom/>
      <diagonal/>
    </border>
    <border>
      <left/>
      <right style="thin">
        <color rgb="FF87418C"/>
      </right>
      <top/>
      <bottom/>
      <diagonal/>
    </border>
    <border>
      <left style="thin">
        <color rgb="FF87418C"/>
      </left>
      <right/>
      <top style="thin">
        <color indexed="64"/>
      </top>
      <bottom/>
      <diagonal/>
    </border>
    <border>
      <left style="thin">
        <color rgb="FF87418C"/>
      </left>
      <right/>
      <top/>
      <bottom style="thin">
        <color indexed="64"/>
      </bottom>
      <diagonal/>
    </border>
    <border>
      <left style="thin">
        <color rgb="FF87418C"/>
      </left>
      <right style="thin">
        <color indexed="64"/>
      </right>
      <top/>
      <bottom style="thin">
        <color indexed="64"/>
      </bottom>
      <diagonal/>
    </border>
    <border>
      <left style="thin">
        <color rgb="FF87418C"/>
      </left>
      <right/>
      <top/>
      <bottom style="thin">
        <color rgb="FF87418C"/>
      </bottom>
      <diagonal/>
    </border>
    <border>
      <left/>
      <right style="thin">
        <color rgb="FF87418C"/>
      </right>
      <top/>
      <bottom style="thin">
        <color rgb="FF87418C"/>
      </bottom>
      <diagonal/>
    </border>
  </borders>
  <cellStyleXfs count="2">
    <xf numFmtId="0" fontId="0" fillId="0" borderId="0"/>
    <xf numFmtId="44" fontId="1" fillId="0" borderId="0" applyFont="0" applyFill="0" applyBorder="0" applyAlignment="0" applyProtection="0"/>
  </cellStyleXfs>
  <cellXfs count="435">
    <xf numFmtId="0" fontId="0" fillId="0" borderId="0" xfId="0"/>
    <xf numFmtId="0" fontId="3" fillId="0" borderId="0" xfId="0" applyFont="1"/>
    <xf numFmtId="0" fontId="0" fillId="0" borderId="0" xfId="0" applyProtection="1"/>
    <xf numFmtId="2" fontId="0" fillId="0" borderId="0" xfId="0" applyNumberFormat="1"/>
    <xf numFmtId="0" fontId="12" fillId="0" borderId="0" xfId="0" applyFont="1"/>
    <xf numFmtId="0" fontId="13" fillId="0" borderId="0" xfId="0" applyFont="1"/>
    <xf numFmtId="0" fontId="3" fillId="0" borderId="0" xfId="0" applyFont="1" applyFill="1" applyBorder="1"/>
    <xf numFmtId="0" fontId="14" fillId="0" borderId="0" xfId="0" applyFont="1"/>
    <xf numFmtId="0" fontId="15" fillId="0" borderId="0" xfId="0" applyFont="1"/>
    <xf numFmtId="10" fontId="0" fillId="0" borderId="0" xfId="0" applyNumberFormat="1"/>
    <xf numFmtId="167" fontId="0" fillId="0" borderId="0" xfId="0" applyNumberFormat="1"/>
    <xf numFmtId="0" fontId="16" fillId="2" borderId="0" xfId="0" applyFont="1" applyFill="1"/>
    <xf numFmtId="43" fontId="0" fillId="0" borderId="0" xfId="0" applyNumberFormat="1"/>
    <xf numFmtId="0" fontId="7" fillId="0" borderId="0" xfId="0" applyFont="1" applyFill="1" applyProtection="1"/>
    <xf numFmtId="44" fontId="0" fillId="0" borderId="0" xfId="0" applyNumberFormat="1"/>
    <xf numFmtId="0" fontId="0" fillId="0" borderId="0" xfId="0" applyFont="1"/>
    <xf numFmtId="0" fontId="17" fillId="0" borderId="0" xfId="0" applyFont="1"/>
    <xf numFmtId="0" fontId="0" fillId="2" borderId="0" xfId="0" applyFont="1" applyFill="1"/>
    <xf numFmtId="165" fontId="0" fillId="2" borderId="0" xfId="0" applyNumberFormat="1" applyFont="1" applyFill="1"/>
    <xf numFmtId="164" fontId="0" fillId="2" borderId="0" xfId="0" applyNumberFormat="1" applyFont="1" applyFill="1"/>
    <xf numFmtId="2" fontId="0" fillId="0" borderId="0" xfId="0" applyNumberFormat="1" applyFont="1"/>
    <xf numFmtId="0" fontId="0" fillId="2" borderId="5" xfId="0" applyFont="1" applyFill="1" applyBorder="1"/>
    <xf numFmtId="0" fontId="18" fillId="2" borderId="0" xfId="0" applyFont="1" applyFill="1" applyProtection="1"/>
    <xf numFmtId="0" fontId="19" fillId="2" borderId="0" xfId="0" applyFont="1" applyFill="1" applyProtection="1"/>
    <xf numFmtId="0" fontId="20" fillId="2" borderId="0" xfId="0" applyFont="1" applyFill="1" applyProtection="1"/>
    <xf numFmtId="0" fontId="20" fillId="0" borderId="0" xfId="0" applyFont="1" applyProtection="1"/>
    <xf numFmtId="164" fontId="18" fillId="2" borderId="0" xfId="0" applyNumberFormat="1" applyFont="1" applyFill="1" applyProtection="1"/>
    <xf numFmtId="0" fontId="22" fillId="2" borderId="0" xfId="0" applyFont="1" applyFill="1" applyProtection="1"/>
    <xf numFmtId="0" fontId="20" fillId="2" borderId="0" xfId="0" applyFont="1" applyFill="1" applyBorder="1" applyProtection="1"/>
    <xf numFmtId="44" fontId="0" fillId="0" borderId="0" xfId="0" applyNumberFormat="1" applyProtection="1"/>
    <xf numFmtId="10" fontId="0" fillId="0" borderId="0" xfId="0" applyNumberFormat="1" applyProtection="1"/>
    <xf numFmtId="167" fontId="0" fillId="0" borderId="0" xfId="0" applyNumberFormat="1" applyProtection="1"/>
    <xf numFmtId="0" fontId="0" fillId="0" borderId="0" xfId="0" applyFont="1" applyAlignment="1" applyProtection="1">
      <alignment vertical="center"/>
    </xf>
    <xf numFmtId="0" fontId="25" fillId="4" borderId="0" xfId="0" applyFont="1" applyFill="1" applyProtection="1"/>
    <xf numFmtId="0" fontId="21" fillId="4" borderId="13" xfId="0" applyFont="1" applyFill="1" applyBorder="1" applyProtection="1"/>
    <xf numFmtId="0" fontId="21" fillId="4" borderId="14" xfId="0" applyFont="1" applyFill="1" applyBorder="1" applyProtection="1"/>
    <xf numFmtId="0" fontId="21" fillId="4" borderId="15" xfId="0" applyFont="1" applyFill="1" applyBorder="1" applyProtection="1"/>
    <xf numFmtId="0" fontId="29" fillId="0" borderId="0" xfId="0" applyFont="1"/>
    <xf numFmtId="0" fontId="28" fillId="4" borderId="0" xfId="0" applyFont="1" applyFill="1"/>
    <xf numFmtId="0" fontId="30" fillId="4" borderId="0" xfId="0" applyFont="1" applyFill="1"/>
    <xf numFmtId="0" fontId="33" fillId="3" borderId="0" xfId="0" applyFont="1" applyFill="1" applyBorder="1"/>
    <xf numFmtId="0" fontId="33" fillId="3" borderId="11" xfId="0" applyFont="1" applyFill="1" applyBorder="1" applyAlignment="1">
      <alignment horizontal="center" vertical="center"/>
    </xf>
    <xf numFmtId="0" fontId="33" fillId="3" borderId="7" xfId="0" applyFont="1" applyFill="1" applyBorder="1" applyAlignment="1">
      <alignment horizontal="center" vertical="center"/>
    </xf>
    <xf numFmtId="165" fontId="33" fillId="3" borderId="0" xfId="0" applyNumberFormat="1" applyFont="1" applyFill="1" applyBorder="1"/>
    <xf numFmtId="164" fontId="33" fillId="3" borderId="7" xfId="0" applyNumberFormat="1" applyFont="1" applyFill="1" applyBorder="1"/>
    <xf numFmtId="164" fontId="33" fillId="3" borderId="0" xfId="0" applyNumberFormat="1" applyFont="1" applyFill="1" applyBorder="1"/>
    <xf numFmtId="164" fontId="33" fillId="5" borderId="11" xfId="0" applyNumberFormat="1" applyFont="1" applyFill="1" applyBorder="1" applyProtection="1">
      <protection locked="0"/>
    </xf>
    <xf numFmtId="0" fontId="30" fillId="3" borderId="0" xfId="0" applyFont="1" applyFill="1" applyBorder="1"/>
    <xf numFmtId="0" fontId="35" fillId="2" borderId="0" xfId="0" applyFont="1" applyFill="1" applyProtection="1"/>
    <xf numFmtId="0" fontId="36" fillId="2" borderId="0" xfId="0" applyFont="1" applyFill="1" applyProtection="1"/>
    <xf numFmtId="0" fontId="37" fillId="2" borderId="0" xfId="0" applyFont="1" applyFill="1" applyProtection="1"/>
    <xf numFmtId="0" fontId="37" fillId="0" borderId="0" xfId="0" applyFont="1" applyProtection="1"/>
    <xf numFmtId="164" fontId="37" fillId="2" borderId="0" xfId="0" applyNumberFormat="1" applyFont="1" applyFill="1" applyProtection="1"/>
    <xf numFmtId="164" fontId="36" fillId="2" borderId="0" xfId="0" applyNumberFormat="1" applyFont="1" applyFill="1" applyProtection="1"/>
    <xf numFmtId="164" fontId="37" fillId="0" borderId="0" xfId="0" applyNumberFormat="1" applyFont="1" applyProtection="1"/>
    <xf numFmtId="164" fontId="37" fillId="2" borderId="12" xfId="0" applyNumberFormat="1" applyFont="1" applyFill="1" applyBorder="1" applyProtection="1"/>
    <xf numFmtId="0" fontId="39" fillId="2" borderId="0" xfId="0" applyFont="1" applyFill="1" applyProtection="1"/>
    <xf numFmtId="166" fontId="36" fillId="2" borderId="0" xfId="0" applyNumberFormat="1" applyFont="1" applyFill="1" applyProtection="1"/>
    <xf numFmtId="164" fontId="37" fillId="2" borderId="5" xfId="0" applyNumberFormat="1" applyFont="1" applyFill="1" applyBorder="1" applyProtection="1"/>
    <xf numFmtId="0" fontId="37" fillId="2" borderId="0" xfId="0" applyFont="1" applyFill="1" applyBorder="1" applyProtection="1"/>
    <xf numFmtId="0" fontId="37" fillId="2" borderId="2" xfId="0" applyFont="1" applyFill="1" applyBorder="1" applyProtection="1"/>
    <xf numFmtId="0" fontId="37" fillId="2" borderId="3" xfId="0" applyFont="1" applyFill="1" applyBorder="1" applyProtection="1"/>
    <xf numFmtId="0" fontId="37" fillId="2" borderId="16" xfId="0" applyFont="1" applyFill="1" applyBorder="1" applyProtection="1"/>
    <xf numFmtId="0" fontId="37" fillId="2" borderId="17" xfId="0" applyFont="1" applyFill="1" applyBorder="1" applyProtection="1"/>
    <xf numFmtId="0" fontId="41" fillId="0" borderId="0" xfId="0" applyFont="1"/>
    <xf numFmtId="0" fontId="42" fillId="0" borderId="0" xfId="0" applyFont="1"/>
    <xf numFmtId="0" fontId="43" fillId="0" borderId="0" xfId="0" applyFont="1" applyAlignment="1">
      <alignment horizontal="center" wrapText="1"/>
    </xf>
    <xf numFmtId="0" fontId="43" fillId="0" borderId="0" xfId="0" applyFont="1" applyAlignment="1">
      <alignment horizontal="center"/>
    </xf>
    <xf numFmtId="0" fontId="43" fillId="0" borderId="0" xfId="0" applyFont="1"/>
    <xf numFmtId="169" fontId="43" fillId="6" borderId="7" xfId="0" applyNumberFormat="1" applyFont="1" applyFill="1" applyBorder="1" applyProtection="1">
      <protection locked="0"/>
    </xf>
    <xf numFmtId="0" fontId="37" fillId="5" borderId="7" xfId="0" applyFont="1" applyFill="1" applyBorder="1" applyProtection="1">
      <protection locked="0"/>
    </xf>
    <xf numFmtId="0" fontId="37" fillId="5" borderId="11" xfId="0" applyFont="1" applyFill="1" applyBorder="1" applyProtection="1">
      <protection locked="0"/>
    </xf>
    <xf numFmtId="0" fontId="37" fillId="2" borderId="0" xfId="0" applyFont="1" applyFill="1"/>
    <xf numFmtId="164" fontId="37" fillId="5" borderId="7" xfId="0" applyNumberFormat="1" applyFont="1" applyFill="1" applyBorder="1" applyProtection="1">
      <protection locked="0"/>
    </xf>
    <xf numFmtId="0" fontId="37" fillId="0" borderId="0" xfId="0" applyFont="1"/>
    <xf numFmtId="164" fontId="36" fillId="2" borderId="0" xfId="0" applyNumberFormat="1" applyFont="1" applyFill="1"/>
    <xf numFmtId="0" fontId="36" fillId="2" borderId="0" xfId="0" applyFont="1" applyFill="1" applyBorder="1"/>
    <xf numFmtId="0" fontId="37" fillId="2" borderId="16" xfId="0" applyFont="1" applyFill="1" applyBorder="1" applyProtection="1">
      <protection locked="0"/>
    </xf>
    <xf numFmtId="0" fontId="37" fillId="2" borderId="0" xfId="0" applyFont="1" applyFill="1" applyProtection="1">
      <protection locked="0"/>
    </xf>
    <xf numFmtId="0" fontId="37" fillId="2" borderId="17" xfId="0" applyFont="1" applyFill="1" applyBorder="1" applyProtection="1">
      <protection locked="0"/>
    </xf>
    <xf numFmtId="0" fontId="37" fillId="2" borderId="4" xfId="0" applyFont="1" applyFill="1" applyBorder="1" applyProtection="1">
      <protection locked="0"/>
    </xf>
    <xf numFmtId="0" fontId="37" fillId="2" borderId="5" xfId="0" applyFont="1" applyFill="1" applyBorder="1" applyProtection="1">
      <protection locked="0"/>
    </xf>
    <xf numFmtId="0" fontId="37" fillId="2" borderId="6" xfId="0" applyFont="1" applyFill="1" applyBorder="1" applyProtection="1">
      <protection locked="0"/>
    </xf>
    <xf numFmtId="164" fontId="37" fillId="5" borderId="8" xfId="1" applyNumberFormat="1" applyFont="1" applyFill="1" applyBorder="1" applyProtection="1">
      <protection locked="0"/>
    </xf>
    <xf numFmtId="0" fontId="45" fillId="4" borderId="0" xfId="0" applyFont="1" applyFill="1" applyProtection="1"/>
    <xf numFmtId="44" fontId="17" fillId="4" borderId="0" xfId="0" applyNumberFormat="1" applyFont="1" applyFill="1" applyProtection="1"/>
    <xf numFmtId="10" fontId="17" fillId="4" borderId="0" xfId="0" applyNumberFormat="1" applyFont="1" applyFill="1" applyProtection="1"/>
    <xf numFmtId="167" fontId="17" fillId="4" borderId="0" xfId="0" applyNumberFormat="1" applyFont="1" applyFill="1" applyProtection="1"/>
    <xf numFmtId="0" fontId="17" fillId="8" borderId="20" xfId="0" applyFont="1" applyFill="1" applyBorder="1" applyAlignment="1" applyProtection="1">
      <alignment horizontal="center" vertical="center"/>
    </xf>
    <xf numFmtId="44" fontId="17" fillId="8" borderId="21" xfId="0" applyNumberFormat="1" applyFont="1" applyFill="1" applyBorder="1" applyAlignment="1" applyProtection="1">
      <alignment horizontal="center" vertical="center"/>
    </xf>
    <xf numFmtId="10" fontId="17" fillId="8" borderId="21" xfId="0" applyNumberFormat="1" applyFont="1" applyFill="1" applyBorder="1" applyAlignment="1" applyProtection="1">
      <alignment horizontal="center" vertical="center"/>
    </xf>
    <xf numFmtId="167" fontId="17" fillId="8" borderId="21" xfId="0" applyNumberFormat="1" applyFont="1" applyFill="1" applyBorder="1" applyAlignment="1" applyProtection="1">
      <alignment horizontal="center" vertical="center" wrapText="1"/>
    </xf>
    <xf numFmtId="10" fontId="17" fillId="8" borderId="21" xfId="0" applyNumberFormat="1" applyFont="1" applyFill="1" applyBorder="1" applyAlignment="1" applyProtection="1">
      <alignment horizontal="center" vertical="center" wrapText="1"/>
    </xf>
    <xf numFmtId="44" fontId="17" fillId="8" borderId="22" xfId="0" applyNumberFormat="1" applyFont="1" applyFill="1" applyBorder="1" applyAlignment="1" applyProtection="1">
      <alignment horizontal="center" vertical="center" wrapText="1"/>
    </xf>
    <xf numFmtId="0" fontId="0" fillId="9" borderId="25" xfId="0" applyFill="1" applyBorder="1" applyProtection="1">
      <protection locked="0"/>
    </xf>
    <xf numFmtId="44" fontId="0" fillId="9" borderId="7" xfId="0" applyNumberFormat="1" applyFill="1" applyBorder="1" applyProtection="1">
      <protection locked="0"/>
    </xf>
    <xf numFmtId="10" fontId="0" fillId="9" borderId="7" xfId="0" applyNumberFormat="1" applyFill="1" applyBorder="1" applyProtection="1">
      <protection locked="0"/>
    </xf>
    <xf numFmtId="167" fontId="0" fillId="9" borderId="7" xfId="0" applyNumberFormat="1" applyFill="1" applyBorder="1" applyProtection="1">
      <protection locked="0"/>
    </xf>
    <xf numFmtId="44" fontId="0" fillId="9" borderId="26" xfId="0" applyNumberFormat="1" applyFill="1" applyBorder="1" applyProtection="1">
      <protection locked="0"/>
    </xf>
    <xf numFmtId="0" fontId="0" fillId="7" borderId="23" xfId="0" applyFill="1" applyBorder="1" applyProtection="1">
      <protection locked="0"/>
    </xf>
    <xf numFmtId="44" fontId="0" fillId="7" borderId="19" xfId="0" applyNumberFormat="1" applyFill="1" applyBorder="1" applyProtection="1">
      <protection locked="0"/>
    </xf>
    <xf numFmtId="10" fontId="0" fillId="7" borderId="19" xfId="0" applyNumberFormat="1" applyFill="1" applyBorder="1" applyProtection="1">
      <protection locked="0"/>
    </xf>
    <xf numFmtId="167" fontId="0" fillId="7" borderId="19" xfId="0" applyNumberFormat="1" applyFill="1" applyBorder="1" applyProtection="1">
      <protection locked="0"/>
    </xf>
    <xf numFmtId="44" fontId="0" fillId="7" borderId="24" xfId="0" applyNumberFormat="1" applyFill="1" applyBorder="1" applyProtection="1">
      <protection locked="0"/>
    </xf>
    <xf numFmtId="0" fontId="46" fillId="4" borderId="0" xfId="0" applyFont="1" applyFill="1" applyProtection="1"/>
    <xf numFmtId="0" fontId="36" fillId="5" borderId="5" xfId="0" applyFont="1" applyFill="1" applyBorder="1" applyProtection="1"/>
    <xf numFmtId="164" fontId="36" fillId="5" borderId="5" xfId="0" applyNumberFormat="1" applyFont="1" applyFill="1" applyBorder="1" applyProtection="1"/>
    <xf numFmtId="0" fontId="36" fillId="5" borderId="0" xfId="0" applyFont="1" applyFill="1" applyProtection="1"/>
    <xf numFmtId="164" fontId="36" fillId="5" borderId="0" xfId="0" applyNumberFormat="1" applyFont="1" applyFill="1" applyProtection="1"/>
    <xf numFmtId="165" fontId="30" fillId="3" borderId="0" xfId="0" applyNumberFormat="1" applyFont="1" applyFill="1" applyBorder="1"/>
    <xf numFmtId="165" fontId="30" fillId="3" borderId="10" xfId="0" applyNumberFormat="1" applyFont="1" applyFill="1" applyBorder="1"/>
    <xf numFmtId="164" fontId="47" fillId="3" borderId="7" xfId="0" applyNumberFormat="1" applyFont="1" applyFill="1" applyBorder="1"/>
    <xf numFmtId="0" fontId="36" fillId="10" borderId="0" xfId="0" applyFont="1" applyFill="1" applyProtection="1"/>
    <xf numFmtId="44" fontId="36" fillId="10" borderId="0" xfId="0" applyNumberFormat="1" applyFont="1" applyFill="1" applyProtection="1"/>
    <xf numFmtId="164" fontId="36" fillId="10" borderId="0" xfId="0" applyNumberFormat="1" applyFont="1" applyFill="1" applyProtection="1"/>
    <xf numFmtId="0" fontId="2" fillId="3" borderId="0" xfId="0" applyFont="1" applyFill="1"/>
    <xf numFmtId="0" fontId="3" fillId="3" borderId="0" xfId="0" applyFont="1" applyFill="1"/>
    <xf numFmtId="0" fontId="24" fillId="3" borderId="1" xfId="0" applyFont="1" applyFill="1" applyBorder="1"/>
    <xf numFmtId="0" fontId="24" fillId="3" borderId="4" xfId="0" applyFont="1" applyFill="1" applyBorder="1"/>
    <xf numFmtId="0" fontId="3" fillId="3" borderId="0" xfId="0" applyFont="1" applyFill="1" applyBorder="1" applyAlignment="1" applyProtection="1">
      <alignment horizontal="center"/>
      <protection locked="0"/>
    </xf>
    <xf numFmtId="0" fontId="3" fillId="3" borderId="0" xfId="0" applyFont="1" applyFill="1" applyBorder="1"/>
    <xf numFmtId="0" fontId="3" fillId="3" borderId="0" xfId="0" applyFont="1" applyFill="1" applyBorder="1" applyAlignment="1">
      <alignment horizontal="center"/>
    </xf>
    <xf numFmtId="0" fontId="30" fillId="8" borderId="0" xfId="0" applyFont="1" applyFill="1"/>
    <xf numFmtId="0" fontId="30" fillId="3" borderId="0" xfId="0" applyFont="1" applyFill="1"/>
    <xf numFmtId="0" fontId="3" fillId="3" borderId="5" xfId="0" applyFont="1" applyFill="1" applyBorder="1"/>
    <xf numFmtId="0" fontId="3" fillId="3" borderId="6" xfId="0" applyFont="1" applyFill="1" applyBorder="1"/>
    <xf numFmtId="0" fontId="3" fillId="3" borderId="11" xfId="0" applyFont="1" applyFill="1" applyBorder="1" applyAlignment="1">
      <alignment horizontal="center" vertical="center"/>
    </xf>
    <xf numFmtId="0" fontId="9" fillId="3" borderId="0" xfId="0" applyFont="1" applyFill="1" applyBorder="1"/>
    <xf numFmtId="0" fontId="11" fillId="3" borderId="0" xfId="0" applyFont="1" applyFill="1" applyBorder="1"/>
    <xf numFmtId="0" fontId="3" fillId="3" borderId="7" xfId="0" applyFont="1" applyFill="1" applyBorder="1" applyAlignment="1">
      <alignment horizontal="center" vertical="center"/>
    </xf>
    <xf numFmtId="165" fontId="9" fillId="3" borderId="0" xfId="0" applyNumberFormat="1" applyFont="1" applyFill="1" applyBorder="1"/>
    <xf numFmtId="164" fontId="3" fillId="3" borderId="7" xfId="0" applyNumberFormat="1" applyFont="1" applyFill="1" applyBorder="1" applyProtection="1">
      <protection locked="0"/>
    </xf>
    <xf numFmtId="164" fontId="3" fillId="3" borderId="7" xfId="0" applyNumberFormat="1" applyFont="1" applyFill="1" applyBorder="1"/>
    <xf numFmtId="165" fontId="9" fillId="3" borderId="10" xfId="0" applyNumberFormat="1" applyFont="1" applyFill="1" applyBorder="1"/>
    <xf numFmtId="164" fontId="3" fillId="3" borderId="0" xfId="0" applyNumberFormat="1" applyFont="1" applyFill="1" applyBorder="1"/>
    <xf numFmtId="165" fontId="11" fillId="3" borderId="0" xfId="0" applyNumberFormat="1" applyFont="1" applyFill="1" applyBorder="1"/>
    <xf numFmtId="0" fontId="2" fillId="3" borderId="0" xfId="0" applyFont="1" applyFill="1" applyAlignment="1">
      <alignment horizontal="right"/>
    </xf>
    <xf numFmtId="0" fontId="3" fillId="5" borderId="11" xfId="0" applyFont="1" applyFill="1" applyBorder="1" applyAlignment="1">
      <alignment horizontal="center" vertical="center"/>
    </xf>
    <xf numFmtId="164" fontId="3" fillId="5" borderId="11" xfId="0" applyNumberFormat="1" applyFont="1" applyFill="1" applyBorder="1" applyProtection="1">
      <protection locked="0"/>
    </xf>
    <xf numFmtId="0" fontId="43" fillId="0" borderId="0" xfId="0" applyFont="1" applyAlignment="1">
      <alignment horizontal="center" wrapText="1"/>
    </xf>
    <xf numFmtId="0" fontId="43" fillId="0" borderId="0" xfId="0" applyFont="1" applyAlignment="1">
      <alignment horizontal="center"/>
    </xf>
    <xf numFmtId="0" fontId="49" fillId="0" borderId="0" xfId="0" applyFont="1"/>
    <xf numFmtId="43" fontId="49" fillId="0" borderId="0" xfId="0" applyNumberFormat="1" applyFont="1"/>
    <xf numFmtId="0" fontId="49" fillId="0" borderId="0" xfId="0" applyNumberFormat="1" applyFont="1"/>
    <xf numFmtId="167" fontId="49" fillId="0" borderId="0" xfId="0" applyNumberFormat="1" applyFont="1"/>
    <xf numFmtId="0" fontId="36" fillId="2" borderId="1" xfId="0" applyFont="1" applyFill="1" applyBorder="1" applyProtection="1"/>
    <xf numFmtId="164" fontId="37" fillId="2" borderId="0" xfId="0" applyNumberFormat="1" applyFont="1" applyFill="1" applyBorder="1" applyProtection="1"/>
    <xf numFmtId="164" fontId="37" fillId="2" borderId="0" xfId="1" applyNumberFormat="1" applyFont="1" applyFill="1" applyBorder="1" applyProtection="1"/>
    <xf numFmtId="0" fontId="37" fillId="0" borderId="0" xfId="0" applyFont="1" applyBorder="1" applyProtection="1"/>
    <xf numFmtId="0" fontId="36" fillId="2" borderId="16" xfId="0" applyFont="1" applyFill="1" applyBorder="1" applyProtection="1"/>
    <xf numFmtId="164" fontId="36" fillId="2" borderId="0" xfId="0" applyNumberFormat="1" applyFont="1" applyFill="1" applyBorder="1" applyProtection="1"/>
    <xf numFmtId="0" fontId="36" fillId="2" borderId="17" xfId="0" applyFont="1" applyFill="1" applyBorder="1" applyAlignment="1" applyProtection="1">
      <alignment horizontal="center"/>
    </xf>
    <xf numFmtId="0" fontId="36" fillId="2" borderId="28" xfId="0" applyFont="1" applyFill="1" applyBorder="1" applyProtection="1"/>
    <xf numFmtId="0" fontId="37" fillId="2" borderId="29" xfId="0" applyFont="1" applyFill="1" applyBorder="1" applyProtection="1"/>
    <xf numFmtId="164" fontId="36" fillId="2" borderId="29" xfId="0" applyNumberFormat="1" applyFont="1" applyFill="1" applyBorder="1" applyProtection="1"/>
    <xf numFmtId="0" fontId="36" fillId="2" borderId="30" xfId="0" applyFont="1" applyFill="1" applyBorder="1" applyAlignment="1" applyProtection="1">
      <alignment horizontal="center"/>
    </xf>
    <xf numFmtId="0" fontId="36" fillId="2" borderId="32" xfId="0" applyFont="1" applyFill="1" applyBorder="1" applyProtection="1"/>
    <xf numFmtId="0" fontId="37" fillId="2" borderId="33" xfId="0" applyFont="1" applyFill="1" applyBorder="1" applyProtection="1"/>
    <xf numFmtId="0" fontId="37" fillId="2" borderId="34" xfId="0" applyFont="1" applyFill="1" applyBorder="1" applyProtection="1"/>
    <xf numFmtId="0" fontId="37" fillId="2" borderId="27" xfId="0" applyFont="1" applyFill="1" applyBorder="1" applyProtection="1"/>
    <xf numFmtId="0" fontId="37" fillId="2" borderId="35" xfId="0" applyFont="1" applyFill="1" applyBorder="1" applyProtection="1"/>
    <xf numFmtId="0" fontId="36" fillId="2" borderId="35" xfId="0" applyFont="1" applyFill="1" applyBorder="1" applyAlignment="1" applyProtection="1">
      <alignment horizontal="center"/>
    </xf>
    <xf numFmtId="0" fontId="39" fillId="2" borderId="27" xfId="0" applyFont="1" applyFill="1" applyBorder="1" applyProtection="1"/>
    <xf numFmtId="0" fontId="37" fillId="2" borderId="36" xfId="0" applyFont="1" applyFill="1" applyBorder="1" applyProtection="1"/>
    <xf numFmtId="0" fontId="37" fillId="2" borderId="37" xfId="0" applyFont="1" applyFill="1" applyBorder="1" applyProtection="1"/>
    <xf numFmtId="0" fontId="36" fillId="2" borderId="0" xfId="0" applyFont="1" applyFill="1" applyBorder="1" applyProtection="1"/>
    <xf numFmtId="0" fontId="36" fillId="5" borderId="0" xfId="0" applyFont="1" applyFill="1" applyBorder="1" applyProtection="1"/>
    <xf numFmtId="164" fontId="36" fillId="5" borderId="0" xfId="0" applyNumberFormat="1" applyFont="1" applyFill="1" applyBorder="1" applyProtection="1"/>
    <xf numFmtId="0" fontId="21" fillId="4" borderId="4" xfId="0" applyFont="1" applyFill="1" applyBorder="1" applyProtection="1"/>
    <xf numFmtId="0" fontId="21" fillId="4" borderId="5" xfId="0" applyFont="1" applyFill="1" applyBorder="1" applyProtection="1"/>
    <xf numFmtId="0" fontId="21" fillId="4" borderId="6" xfId="0" applyFont="1" applyFill="1" applyBorder="1" applyProtection="1"/>
    <xf numFmtId="0" fontId="37" fillId="3" borderId="0" xfId="0" applyFont="1" applyFill="1" applyProtection="1"/>
    <xf numFmtId="0" fontId="38" fillId="3" borderId="0" xfId="0" applyFont="1" applyFill="1" applyBorder="1" applyProtection="1"/>
    <xf numFmtId="0" fontId="37" fillId="3" borderId="0" xfId="0" applyFont="1" applyFill="1" applyBorder="1" applyProtection="1"/>
    <xf numFmtId="10" fontId="37" fillId="3" borderId="0" xfId="0" applyNumberFormat="1" applyFont="1" applyFill="1" applyBorder="1" applyProtection="1"/>
    <xf numFmtId="164" fontId="37" fillId="3" borderId="0" xfId="0" applyNumberFormat="1" applyFont="1" applyFill="1" applyBorder="1" applyProtection="1"/>
    <xf numFmtId="0" fontId="29" fillId="3" borderId="0" xfId="0" applyFont="1" applyFill="1" applyProtection="1"/>
    <xf numFmtId="0" fontId="33" fillId="3" borderId="31" xfId="0" applyFont="1" applyFill="1" applyBorder="1" applyAlignment="1">
      <alignment horizontal="center"/>
    </xf>
    <xf numFmtId="0" fontId="29" fillId="3" borderId="35" xfId="0" applyFont="1" applyFill="1" applyBorder="1" applyProtection="1"/>
    <xf numFmtId="0" fontId="52" fillId="2" borderId="0" xfId="0" applyFont="1" applyFill="1" applyProtection="1"/>
    <xf numFmtId="0" fontId="26" fillId="2" borderId="0" xfId="0" applyFont="1" applyFill="1" applyProtection="1"/>
    <xf numFmtId="164" fontId="52" fillId="2" borderId="0" xfId="0" applyNumberFormat="1" applyFont="1" applyFill="1" applyBorder="1" applyProtection="1"/>
    <xf numFmtId="0" fontId="52" fillId="0" borderId="0" xfId="0" applyFont="1" applyProtection="1"/>
    <xf numFmtId="0" fontId="52" fillId="2" borderId="0" xfId="0" applyFont="1" applyFill="1" applyBorder="1" applyProtection="1"/>
    <xf numFmtId="164" fontId="26" fillId="2" borderId="0" xfId="0" applyNumberFormat="1" applyFont="1" applyFill="1" applyProtection="1"/>
    <xf numFmtId="164" fontId="52" fillId="2" borderId="0" xfId="1" applyNumberFormat="1" applyFont="1" applyFill="1" applyBorder="1" applyProtection="1"/>
    <xf numFmtId="164" fontId="52" fillId="2" borderId="12" xfId="0" applyNumberFormat="1" applyFont="1" applyFill="1" applyBorder="1" applyProtection="1"/>
    <xf numFmtId="0" fontId="26" fillId="2" borderId="0" xfId="0" applyFont="1" applyFill="1" applyBorder="1" applyProtection="1"/>
    <xf numFmtId="0" fontId="52" fillId="0" borderId="0" xfId="0" applyFont="1" applyBorder="1" applyProtection="1"/>
    <xf numFmtId="164" fontId="26" fillId="2" borderId="0" xfId="0" applyNumberFormat="1" applyFont="1" applyFill="1" applyBorder="1" applyProtection="1"/>
    <xf numFmtId="0" fontId="52" fillId="2" borderId="29" xfId="0" applyFont="1" applyFill="1" applyBorder="1" applyProtection="1"/>
    <xf numFmtId="164" fontId="26" fillId="2" borderId="29" xfId="0" applyNumberFormat="1" applyFont="1" applyFill="1" applyBorder="1" applyProtection="1"/>
    <xf numFmtId="0" fontId="26" fillId="2" borderId="32" xfId="0" applyFont="1" applyFill="1" applyBorder="1" applyProtection="1"/>
    <xf numFmtId="0" fontId="52" fillId="2" borderId="33" xfId="0" applyFont="1" applyFill="1" applyBorder="1" applyProtection="1"/>
    <xf numFmtId="0" fontId="52" fillId="2" borderId="27" xfId="0" applyFont="1" applyFill="1" applyBorder="1" applyProtection="1"/>
    <xf numFmtId="0" fontId="52" fillId="2" borderId="34" xfId="0" applyFont="1" applyFill="1" applyBorder="1" applyProtection="1"/>
    <xf numFmtId="0" fontId="52" fillId="2" borderId="35" xfId="0" applyFont="1" applyFill="1" applyBorder="1" applyProtection="1"/>
    <xf numFmtId="0" fontId="52" fillId="2" borderId="37" xfId="0" applyFont="1" applyFill="1" applyBorder="1" applyProtection="1"/>
    <xf numFmtId="0" fontId="26" fillId="2" borderId="35" xfId="0" applyFont="1" applyFill="1" applyBorder="1" applyProtection="1"/>
    <xf numFmtId="0" fontId="26" fillId="2" borderId="35" xfId="0" applyFont="1" applyFill="1" applyBorder="1" applyAlignment="1" applyProtection="1">
      <alignment horizontal="center"/>
    </xf>
    <xf numFmtId="0" fontId="56" fillId="2" borderId="0" xfId="0" applyFont="1" applyFill="1" applyAlignment="1" applyProtection="1">
      <alignment horizontal="center"/>
    </xf>
    <xf numFmtId="0" fontId="36" fillId="3" borderId="0" xfId="0" applyFont="1" applyFill="1" applyProtection="1"/>
    <xf numFmtId="0" fontId="37" fillId="3" borderId="0" xfId="0" applyFont="1" applyFill="1" applyAlignment="1" applyProtection="1">
      <alignment horizontal="right"/>
    </xf>
    <xf numFmtId="164" fontId="37" fillId="6" borderId="7" xfId="0" applyNumberFormat="1" applyFont="1" applyFill="1" applyBorder="1" applyProtection="1">
      <protection locked="0"/>
    </xf>
    <xf numFmtId="0" fontId="37" fillId="2" borderId="0" xfId="0" applyFont="1" applyFill="1" applyAlignment="1" applyProtection="1">
      <alignment horizontal="right"/>
    </xf>
    <xf numFmtId="164" fontId="37" fillId="3" borderId="7" xfId="0" applyNumberFormat="1" applyFont="1" applyFill="1" applyBorder="1" applyProtection="1"/>
    <xf numFmtId="164" fontId="37" fillId="3" borderId="9" xfId="1" applyNumberFormat="1" applyFont="1" applyFill="1" applyBorder="1" applyProtection="1"/>
    <xf numFmtId="164" fontId="37" fillId="3" borderId="19" xfId="1" applyNumberFormat="1" applyFont="1" applyFill="1" applyBorder="1" applyProtection="1"/>
    <xf numFmtId="168" fontId="37" fillId="6" borderId="7" xfId="0" applyNumberFormat="1" applyFont="1" applyFill="1" applyBorder="1" applyProtection="1">
      <protection locked="0"/>
    </xf>
    <xf numFmtId="0" fontId="36" fillId="2" borderId="27" xfId="0" applyFont="1" applyFill="1" applyBorder="1" applyProtection="1"/>
    <xf numFmtId="168" fontId="37" fillId="6" borderId="18" xfId="0" applyNumberFormat="1" applyFont="1" applyFill="1" applyBorder="1" applyProtection="1">
      <protection locked="0"/>
    </xf>
    <xf numFmtId="168" fontId="37" fillId="6" borderId="11" xfId="0" applyNumberFormat="1" applyFont="1" applyFill="1" applyBorder="1" applyProtection="1">
      <protection locked="0"/>
    </xf>
    <xf numFmtId="164" fontId="37" fillId="0" borderId="0" xfId="0" applyNumberFormat="1" applyFont="1" applyBorder="1" applyProtection="1"/>
    <xf numFmtId="0" fontId="44" fillId="2" borderId="27" xfId="0" applyFont="1" applyFill="1" applyBorder="1" applyProtection="1"/>
    <xf numFmtId="166" fontId="36" fillId="2" borderId="0" xfId="0" applyNumberFormat="1" applyFont="1" applyFill="1" applyBorder="1" applyProtection="1"/>
    <xf numFmtId="0" fontId="21" fillId="4" borderId="0" xfId="0" applyFont="1" applyFill="1" applyProtection="1"/>
    <xf numFmtId="0" fontId="57" fillId="3" borderId="0" xfId="0" applyFont="1" applyFill="1" applyProtection="1"/>
    <xf numFmtId="0" fontId="58" fillId="2" borderId="0" xfId="0" applyFont="1" applyFill="1" applyProtection="1"/>
    <xf numFmtId="0" fontId="24" fillId="2" borderId="0" xfId="0" applyFont="1" applyFill="1" applyProtection="1"/>
    <xf numFmtId="0" fontId="24" fillId="0" borderId="0" xfId="0" applyFont="1" applyProtection="1"/>
    <xf numFmtId="0" fontId="26" fillId="2" borderId="1" xfId="0" applyFont="1" applyFill="1" applyBorder="1" applyProtection="1"/>
    <xf numFmtId="0" fontId="52" fillId="2" borderId="2" xfId="0" applyFont="1" applyFill="1" applyBorder="1" applyProtection="1"/>
    <xf numFmtId="0" fontId="52" fillId="2" borderId="3" xfId="0" applyFont="1" applyFill="1" applyBorder="1" applyProtection="1"/>
    <xf numFmtId="0" fontId="52" fillId="2" borderId="16" xfId="0" applyFont="1" applyFill="1" applyBorder="1" applyProtection="1"/>
    <xf numFmtId="0" fontId="52" fillId="2" borderId="17" xfId="0" applyFont="1" applyFill="1" applyBorder="1" applyProtection="1"/>
    <xf numFmtId="0" fontId="26" fillId="2" borderId="16" xfId="0" applyFont="1" applyFill="1" applyBorder="1" applyProtection="1"/>
    <xf numFmtId="0" fontId="26" fillId="2" borderId="17" xfId="0" applyFont="1" applyFill="1" applyBorder="1" applyAlignment="1" applyProtection="1">
      <alignment horizontal="center"/>
    </xf>
    <xf numFmtId="0" fontId="26" fillId="2" borderId="28" xfId="0" applyFont="1" applyFill="1" applyBorder="1" applyProtection="1"/>
    <xf numFmtId="0" fontId="26" fillId="2" borderId="30" xfId="0" applyFont="1" applyFill="1" applyBorder="1" applyAlignment="1" applyProtection="1">
      <alignment horizontal="center"/>
    </xf>
    <xf numFmtId="164" fontId="36" fillId="0" borderId="0" xfId="0" applyNumberFormat="1" applyFont="1" applyProtection="1"/>
    <xf numFmtId="164" fontId="52" fillId="2" borderId="29" xfId="0" applyNumberFormat="1" applyFont="1" applyFill="1" applyBorder="1" applyProtection="1"/>
    <xf numFmtId="0" fontId="59" fillId="2" borderId="0" xfId="0" applyFont="1" applyFill="1" applyBorder="1" applyProtection="1"/>
    <xf numFmtId="0" fontId="59" fillId="0" borderId="0" xfId="0" applyFont="1" applyProtection="1"/>
    <xf numFmtId="164" fontId="59" fillId="0" borderId="0" xfId="0" applyNumberFormat="1" applyFont="1" applyProtection="1"/>
    <xf numFmtId="0" fontId="23" fillId="0" borderId="0" xfId="0" applyFont="1" applyProtection="1"/>
    <xf numFmtId="0" fontId="0" fillId="3" borderId="0" xfId="0" applyFill="1"/>
    <xf numFmtId="2" fontId="0" fillId="3" borderId="0" xfId="0" applyNumberFormat="1" applyFill="1"/>
    <xf numFmtId="0" fontId="17" fillId="3" borderId="0" xfId="0" applyFont="1" applyFill="1"/>
    <xf numFmtId="0" fontId="16" fillId="3" borderId="0" xfId="0" applyFont="1" applyFill="1"/>
    <xf numFmtId="0" fontId="14" fillId="3" borderId="0" xfId="0" applyFont="1" applyFill="1"/>
    <xf numFmtId="0" fontId="0" fillId="3" borderId="0" xfId="0" applyFont="1" applyFill="1"/>
    <xf numFmtId="165" fontId="0" fillId="3" borderId="0" xfId="0" applyNumberFormat="1" applyFont="1" applyFill="1"/>
    <xf numFmtId="164" fontId="0" fillId="3" borderId="0" xfId="0" applyNumberFormat="1" applyFont="1" applyFill="1"/>
    <xf numFmtId="2" fontId="0" fillId="3" borderId="0" xfId="0" applyNumberFormat="1" applyFont="1" applyFill="1"/>
    <xf numFmtId="0" fontId="0" fillId="3" borderId="5" xfId="0" applyFont="1" applyFill="1" applyBorder="1"/>
    <xf numFmtId="0" fontId="13" fillId="3" borderId="0" xfId="0" applyFont="1" applyFill="1"/>
    <xf numFmtId="0" fontId="12" fillId="3" borderId="0" xfId="0" applyFont="1" applyFill="1"/>
    <xf numFmtId="169" fontId="43" fillId="11" borderId="14" xfId="0" applyNumberFormat="1" applyFont="1" applyFill="1" applyBorder="1" applyProtection="1">
      <protection locked="0"/>
    </xf>
    <xf numFmtId="0" fontId="60" fillId="0" borderId="0" xfId="0" applyFont="1"/>
    <xf numFmtId="44" fontId="36" fillId="12" borderId="29" xfId="0" applyNumberFormat="1" applyFont="1" applyFill="1" applyBorder="1" applyProtection="1"/>
    <xf numFmtId="0" fontId="36" fillId="5" borderId="39" xfId="0" applyFont="1" applyFill="1" applyBorder="1" applyProtection="1"/>
    <xf numFmtId="0" fontId="36" fillId="5" borderId="40" xfId="0" applyFont="1" applyFill="1" applyBorder="1" applyProtection="1"/>
    <xf numFmtId="164" fontId="36" fillId="5" borderId="41" xfId="0" applyNumberFormat="1" applyFont="1" applyFill="1" applyBorder="1" applyProtection="1"/>
    <xf numFmtId="164" fontId="36" fillId="5" borderId="43" xfId="0" applyNumberFormat="1" applyFont="1" applyFill="1" applyBorder="1" applyProtection="1"/>
    <xf numFmtId="0" fontId="36" fillId="12" borderId="0" xfId="0" applyFont="1" applyFill="1" applyBorder="1" applyProtection="1"/>
    <xf numFmtId="164" fontId="36" fillId="12" borderId="43" xfId="0" applyNumberFormat="1" applyFont="1" applyFill="1" applyBorder="1" applyProtection="1"/>
    <xf numFmtId="0" fontId="36" fillId="5" borderId="45" xfId="0" applyFont="1" applyFill="1" applyBorder="1" applyProtection="1"/>
    <xf numFmtId="164" fontId="36" fillId="5" borderId="45" xfId="0" applyNumberFormat="1" applyFont="1" applyFill="1" applyBorder="1" applyProtection="1"/>
    <xf numFmtId="164" fontId="36" fillId="5" borderId="46" xfId="0" applyNumberFormat="1" applyFont="1" applyFill="1" applyBorder="1" applyProtection="1"/>
    <xf numFmtId="0" fontId="51" fillId="3" borderId="0" xfId="1" applyNumberFormat="1" applyFont="1" applyFill="1" applyBorder="1" applyAlignment="1" applyProtection="1">
      <alignment horizontal="left" vertical="center"/>
    </xf>
    <xf numFmtId="0" fontId="54" fillId="3" borderId="0" xfId="1" applyNumberFormat="1" applyFont="1" applyFill="1" applyBorder="1" applyAlignment="1" applyProtection="1">
      <alignment horizontal="left" vertical="center"/>
    </xf>
    <xf numFmtId="0" fontId="48" fillId="4" borderId="0" xfId="0" applyFont="1" applyFill="1" applyBorder="1" applyProtection="1"/>
    <xf numFmtId="0" fontId="33" fillId="4" borderId="0" xfId="0" applyFont="1" applyFill="1" applyBorder="1"/>
    <xf numFmtId="0" fontId="31" fillId="4" borderId="0" xfId="0" applyFont="1" applyFill="1" applyBorder="1" applyAlignment="1">
      <alignment horizontal="right"/>
    </xf>
    <xf numFmtId="0" fontId="29" fillId="3" borderId="47" xfId="0" applyFont="1" applyFill="1" applyBorder="1" applyAlignment="1" applyProtection="1"/>
    <xf numFmtId="0" fontId="29" fillId="3" borderId="38" xfId="0" applyFont="1" applyFill="1" applyBorder="1" applyAlignment="1" applyProtection="1"/>
    <xf numFmtId="0" fontId="53" fillId="3" borderId="0" xfId="0" applyFont="1" applyFill="1" applyBorder="1" applyProtection="1"/>
    <xf numFmtId="0" fontId="29" fillId="3" borderId="36" xfId="0" applyFont="1" applyFill="1" applyBorder="1" applyProtection="1"/>
    <xf numFmtId="0" fontId="61" fillId="4" borderId="32" xfId="0" applyFont="1" applyFill="1" applyBorder="1" applyProtection="1"/>
    <xf numFmtId="0" fontId="30" fillId="4" borderId="33" xfId="0" applyFont="1" applyFill="1" applyBorder="1" applyProtection="1"/>
    <xf numFmtId="0" fontId="30" fillId="4" borderId="34" xfId="0" applyFont="1" applyFill="1" applyBorder="1" applyProtection="1"/>
    <xf numFmtId="0" fontId="0" fillId="3" borderId="0" xfId="0" applyFill="1" applyProtection="1"/>
    <xf numFmtId="0" fontId="32" fillId="3" borderId="27" xfId="0" applyFont="1" applyFill="1" applyBorder="1" applyProtection="1"/>
    <xf numFmtId="0" fontId="33" fillId="3" borderId="0" xfId="0" applyFont="1" applyFill="1" applyBorder="1" applyProtection="1"/>
    <xf numFmtId="0" fontId="33" fillId="3" borderId="35" xfId="0" applyFont="1" applyFill="1" applyBorder="1" applyProtection="1"/>
    <xf numFmtId="0" fontId="3" fillId="3" borderId="0" xfId="0" applyFont="1" applyFill="1" applyProtection="1"/>
    <xf numFmtId="0" fontId="33" fillId="3" borderId="27" xfId="0" applyFont="1" applyFill="1" applyBorder="1" applyProtection="1"/>
    <xf numFmtId="0" fontId="33" fillId="3" borderId="48" xfId="0" applyFont="1" applyFill="1" applyBorder="1" applyProtection="1"/>
    <xf numFmtId="0" fontId="33" fillId="3" borderId="31" xfId="0" applyFont="1" applyFill="1" applyBorder="1" applyAlignment="1" applyProtection="1">
      <alignment horizontal="center"/>
    </xf>
    <xf numFmtId="0" fontId="33" fillId="3" borderId="11" xfId="0" applyFont="1" applyFill="1" applyBorder="1" applyAlignment="1" applyProtection="1">
      <alignment horizontal="center" vertical="center"/>
    </xf>
    <xf numFmtId="0" fontId="30" fillId="3" borderId="0" xfId="0" applyFont="1" applyFill="1" applyBorder="1" applyProtection="1"/>
    <xf numFmtId="0" fontId="33" fillId="3" borderId="7" xfId="0" applyFont="1" applyFill="1" applyBorder="1" applyAlignment="1" applyProtection="1">
      <alignment horizontal="center" vertical="center"/>
    </xf>
    <xf numFmtId="165" fontId="30" fillId="3" borderId="0" xfId="0" applyNumberFormat="1" applyFont="1" applyFill="1" applyBorder="1" applyProtection="1"/>
    <xf numFmtId="164" fontId="33" fillId="3" borderId="7" xfId="0" applyNumberFormat="1" applyFont="1" applyFill="1" applyBorder="1" applyProtection="1"/>
    <xf numFmtId="165" fontId="30" fillId="3" borderId="10" xfId="0" applyNumberFormat="1" applyFont="1" applyFill="1" applyBorder="1" applyProtection="1"/>
    <xf numFmtId="2" fontId="0" fillId="3" borderId="0" xfId="0" applyNumberFormat="1" applyFill="1" applyProtection="1"/>
    <xf numFmtId="0" fontId="0" fillId="3" borderId="49" xfId="0" applyFill="1" applyBorder="1" applyProtection="1"/>
    <xf numFmtId="164" fontId="33" fillId="3" borderId="0" xfId="0" applyNumberFormat="1" applyFont="1" applyFill="1" applyBorder="1" applyProtection="1"/>
    <xf numFmtId="165" fontId="33" fillId="3" borderId="0" xfId="0" applyNumberFormat="1" applyFont="1" applyFill="1" applyBorder="1" applyProtection="1"/>
    <xf numFmtId="0" fontId="17" fillId="3" borderId="0" xfId="0" applyFont="1" applyFill="1" applyProtection="1"/>
    <xf numFmtId="164" fontId="47" fillId="3" borderId="7" xfId="0" applyNumberFormat="1" applyFont="1" applyFill="1" applyBorder="1" applyProtection="1"/>
    <xf numFmtId="0" fontId="33" fillId="3" borderId="29" xfId="0" applyFont="1" applyFill="1" applyBorder="1" applyProtection="1"/>
    <xf numFmtId="0" fontId="33" fillId="3" borderId="37" xfId="0" applyFont="1" applyFill="1" applyBorder="1" applyProtection="1"/>
    <xf numFmtId="0" fontId="16" fillId="3" borderId="0" xfId="0" applyFont="1" applyFill="1" applyProtection="1"/>
    <xf numFmtId="0" fontId="14" fillId="3" borderId="0" xfId="0" applyFont="1" applyFill="1" applyProtection="1"/>
    <xf numFmtId="0" fontId="0" fillId="3" borderId="0" xfId="0" applyFont="1" applyFill="1" applyProtection="1"/>
    <xf numFmtId="165" fontId="0" fillId="3" borderId="0" xfId="0" applyNumberFormat="1" applyFont="1" applyFill="1" applyProtection="1"/>
    <xf numFmtId="164" fontId="0" fillId="3" borderId="0" xfId="0" applyNumberFormat="1" applyFont="1" applyFill="1" applyProtection="1"/>
    <xf numFmtId="2" fontId="0" fillId="3" borderId="0" xfId="0" applyNumberFormat="1" applyFont="1" applyFill="1" applyProtection="1"/>
    <xf numFmtId="0" fontId="0" fillId="3" borderId="5" xfId="0" applyFont="1" applyFill="1" applyBorder="1" applyProtection="1"/>
    <xf numFmtId="0" fontId="13" fillId="3" borderId="0" xfId="0" applyFont="1" applyFill="1" applyProtection="1"/>
    <xf numFmtId="0" fontId="12" fillId="3" borderId="0" xfId="0" applyFont="1" applyFill="1" applyProtection="1"/>
    <xf numFmtId="0" fontId="30" fillId="4" borderId="27" xfId="0" applyFont="1" applyFill="1" applyBorder="1" applyProtection="1"/>
    <xf numFmtId="0" fontId="33" fillId="4" borderId="0" xfId="0" applyFont="1" applyFill="1" applyBorder="1" applyProtection="1"/>
    <xf numFmtId="0" fontId="31" fillId="4" borderId="0" xfId="0" applyFont="1" applyFill="1" applyBorder="1" applyAlignment="1" applyProtection="1">
      <alignment horizontal="right"/>
    </xf>
    <xf numFmtId="0" fontId="32" fillId="3" borderId="53" xfId="0" applyFont="1" applyFill="1" applyBorder="1"/>
    <xf numFmtId="0" fontId="33" fillId="3" borderId="54" xfId="0" applyFont="1" applyFill="1" applyBorder="1"/>
    <xf numFmtId="0" fontId="29" fillId="3" borderId="55" xfId="0" applyFont="1" applyFill="1" applyBorder="1" applyAlignment="1" applyProtection="1"/>
    <xf numFmtId="0" fontId="29" fillId="3" borderId="54" xfId="0" applyFont="1" applyFill="1" applyBorder="1" applyProtection="1"/>
    <xf numFmtId="0" fontId="29" fillId="3" borderId="56" xfId="0" applyFont="1" applyFill="1" applyBorder="1" applyAlignment="1" applyProtection="1"/>
    <xf numFmtId="0" fontId="33" fillId="3" borderId="53" xfId="0" applyFont="1" applyFill="1" applyBorder="1"/>
    <xf numFmtId="0" fontId="33" fillId="3" borderId="57" xfId="0" applyFont="1" applyFill="1" applyBorder="1"/>
    <xf numFmtId="0" fontId="29" fillId="3" borderId="58" xfId="0" applyFont="1" applyFill="1" applyBorder="1" applyProtection="1"/>
    <xf numFmtId="0" fontId="33" fillId="3" borderId="49" xfId="0" applyFont="1" applyFill="1" applyBorder="1"/>
    <xf numFmtId="0" fontId="33" fillId="3" borderId="59" xfId="0" applyFont="1" applyFill="1" applyBorder="1"/>
    <xf numFmtId="0" fontId="61" fillId="4" borderId="50" xfId="0" applyFont="1" applyFill="1" applyBorder="1"/>
    <xf numFmtId="0" fontId="30" fillId="4" borderId="51" xfId="0" applyFont="1" applyFill="1" applyBorder="1"/>
    <xf numFmtId="0" fontId="30" fillId="4" borderId="52" xfId="0" applyFont="1" applyFill="1" applyBorder="1"/>
    <xf numFmtId="0" fontId="61" fillId="4" borderId="53" xfId="0" applyFont="1" applyFill="1" applyBorder="1"/>
    <xf numFmtId="0" fontId="30" fillId="4" borderId="0" xfId="0" applyFont="1" applyFill="1" applyBorder="1"/>
    <xf numFmtId="0" fontId="30" fillId="4" borderId="54" xfId="0" applyFont="1" applyFill="1" applyBorder="1"/>
    <xf numFmtId="0" fontId="30" fillId="4" borderId="53" xfId="0" applyFont="1" applyFill="1" applyBorder="1"/>
    <xf numFmtId="0" fontId="37" fillId="4" borderId="13" xfId="0" applyFont="1" applyFill="1" applyBorder="1" applyProtection="1"/>
    <xf numFmtId="0" fontId="37" fillId="4" borderId="14" xfId="0" applyFont="1" applyFill="1" applyBorder="1" applyProtection="1"/>
    <xf numFmtId="0" fontId="37" fillId="4" borderId="15" xfId="0" applyFont="1" applyFill="1" applyBorder="1" applyProtection="1"/>
    <xf numFmtId="0" fontId="52" fillId="3" borderId="13" xfId="1" applyNumberFormat="1" applyFont="1" applyFill="1" applyBorder="1" applyAlignment="1" applyProtection="1">
      <alignment horizontal="left" vertical="center"/>
    </xf>
    <xf numFmtId="0" fontId="37" fillId="3" borderId="27" xfId="1" applyNumberFormat="1" applyFont="1" applyFill="1" applyBorder="1" applyAlignment="1" applyProtection="1">
      <alignment horizontal="left" vertical="center"/>
    </xf>
    <xf numFmtId="0" fontId="26" fillId="3" borderId="0" xfId="1" applyNumberFormat="1" applyFont="1" applyFill="1" applyBorder="1" applyAlignment="1" applyProtection="1">
      <alignment horizontal="left" vertical="center"/>
    </xf>
    <xf numFmtId="0" fontId="52" fillId="3" borderId="0" xfId="1" applyNumberFormat="1" applyFont="1" applyFill="1" applyBorder="1" applyAlignment="1" applyProtection="1">
      <alignment horizontal="left" vertical="center"/>
    </xf>
    <xf numFmtId="0" fontId="36" fillId="2" borderId="2" xfId="0" applyFont="1" applyFill="1" applyBorder="1" applyProtection="1"/>
    <xf numFmtId="0" fontId="37" fillId="5" borderId="18" xfId="0" applyFont="1" applyFill="1" applyBorder="1" applyProtection="1">
      <protection locked="0"/>
    </xf>
    <xf numFmtId="0" fontId="52" fillId="0" borderId="0" xfId="0" applyFont="1" applyProtection="1">
      <protection locked="0"/>
    </xf>
    <xf numFmtId="0" fontId="36" fillId="2" borderId="29" xfId="0" applyFont="1" applyFill="1" applyBorder="1" applyProtection="1"/>
    <xf numFmtId="44" fontId="37" fillId="0" borderId="0" xfId="1" applyFont="1" applyProtection="1"/>
    <xf numFmtId="0" fontId="36" fillId="2" borderId="33" xfId="0" applyFont="1" applyFill="1" applyBorder="1" applyProtection="1"/>
    <xf numFmtId="164" fontId="37" fillId="2" borderId="29" xfId="0" applyNumberFormat="1" applyFont="1" applyFill="1" applyBorder="1" applyProtection="1"/>
    <xf numFmtId="0" fontId="39" fillId="2" borderId="0" xfId="0" applyFont="1" applyFill="1" applyBorder="1" applyProtection="1"/>
    <xf numFmtId="0" fontId="56" fillId="2" borderId="0" xfId="0" applyFont="1" applyFill="1" applyBorder="1" applyAlignment="1" applyProtection="1">
      <alignment horizontal="center"/>
    </xf>
    <xf numFmtId="0" fontId="36" fillId="2" borderId="0" xfId="0" applyFont="1" applyFill="1" applyBorder="1" applyAlignment="1" applyProtection="1">
      <alignment horizontal="center"/>
    </xf>
    <xf numFmtId="164" fontId="56" fillId="2" borderId="0" xfId="0" applyNumberFormat="1" applyFont="1" applyFill="1" applyBorder="1" applyProtection="1"/>
    <xf numFmtId="0" fontId="63" fillId="3" borderId="0" xfId="1" applyNumberFormat="1" applyFont="1" applyFill="1" applyBorder="1" applyAlignment="1" applyProtection="1">
      <alignment horizontal="left" vertical="center"/>
    </xf>
    <xf numFmtId="0" fontId="63" fillId="0" borderId="0" xfId="0" applyFont="1" applyProtection="1"/>
    <xf numFmtId="164" fontId="37" fillId="6" borderId="18" xfId="1" applyNumberFormat="1" applyFont="1" applyFill="1" applyBorder="1" applyProtection="1">
      <protection locked="0"/>
    </xf>
    <xf numFmtId="164" fontId="36" fillId="6" borderId="11" xfId="1" applyNumberFormat="1" applyFont="1" applyFill="1" applyBorder="1" applyProtection="1"/>
    <xf numFmtId="0" fontId="26" fillId="2" borderId="2" xfId="0" applyFont="1" applyFill="1" applyBorder="1" applyProtection="1"/>
    <xf numFmtId="0" fontId="52" fillId="5" borderId="7" xfId="0" applyFont="1" applyFill="1" applyBorder="1" applyProtection="1">
      <protection locked="0"/>
    </xf>
    <xf numFmtId="0" fontId="52" fillId="5" borderId="18" xfId="0" applyFont="1" applyFill="1" applyBorder="1" applyProtection="1">
      <protection locked="0"/>
    </xf>
    <xf numFmtId="0" fontId="52" fillId="5" borderId="11" xfId="0" applyFont="1" applyFill="1" applyBorder="1" applyProtection="1">
      <protection locked="0"/>
    </xf>
    <xf numFmtId="164" fontId="52" fillId="5" borderId="8" xfId="1" applyNumberFormat="1" applyFont="1" applyFill="1" applyBorder="1" applyProtection="1">
      <protection locked="0"/>
    </xf>
    <xf numFmtId="0" fontId="26" fillId="2" borderId="29" xfId="0" applyFont="1" applyFill="1" applyBorder="1" applyProtection="1"/>
    <xf numFmtId="0" fontId="26" fillId="2" borderId="33" xfId="0" applyFont="1" applyFill="1" applyBorder="1" applyProtection="1"/>
    <xf numFmtId="0" fontId="55" fillId="2" borderId="36" xfId="0" applyFont="1" applyFill="1" applyBorder="1" applyProtection="1"/>
    <xf numFmtId="0" fontId="55" fillId="2" borderId="29" xfId="0" applyFont="1" applyFill="1" applyBorder="1" applyProtection="1"/>
    <xf numFmtId="0" fontId="44" fillId="2" borderId="0" xfId="0" applyFont="1" applyFill="1" applyBorder="1" applyProtection="1"/>
    <xf numFmtId="164" fontId="56" fillId="2" borderId="0" xfId="0" applyNumberFormat="1" applyFont="1" applyFill="1" applyProtection="1"/>
    <xf numFmtId="164" fontId="56" fillId="2" borderId="12" xfId="0" applyNumberFormat="1" applyFont="1" applyFill="1" applyBorder="1" applyProtection="1"/>
    <xf numFmtId="0" fontId="36" fillId="5" borderId="42" xfId="0" applyFont="1" applyFill="1" applyBorder="1" applyProtection="1"/>
    <xf numFmtId="0" fontId="36" fillId="5" borderId="44" xfId="0" applyFont="1" applyFill="1" applyBorder="1" applyProtection="1"/>
    <xf numFmtId="0" fontId="37" fillId="0" borderId="0" xfId="0" applyFont="1" applyAlignment="1" applyProtection="1">
      <alignment vertical="top"/>
    </xf>
    <xf numFmtId="0" fontId="36" fillId="2" borderId="16" xfId="0" applyFont="1" applyFill="1" applyBorder="1" applyAlignment="1" applyProtection="1">
      <alignment horizontal="center"/>
    </xf>
    <xf numFmtId="0" fontId="37" fillId="2" borderId="16" xfId="0" applyFont="1" applyFill="1" applyBorder="1" applyAlignment="1" applyProtection="1">
      <alignment horizontal="center"/>
    </xf>
    <xf numFmtId="0" fontId="37" fillId="0" borderId="0" xfId="0" applyFont="1" applyProtection="1">
      <protection locked="0"/>
    </xf>
    <xf numFmtId="44" fontId="36" fillId="5" borderId="0" xfId="0" applyNumberFormat="1" applyFont="1" applyFill="1" applyBorder="1" applyProtection="1"/>
    <xf numFmtId="0" fontId="36" fillId="3" borderId="32" xfId="0" applyFont="1" applyFill="1" applyBorder="1" applyProtection="1"/>
    <xf numFmtId="0" fontId="36" fillId="3" borderId="33" xfId="0" applyFont="1" applyFill="1" applyBorder="1" applyProtection="1"/>
    <xf numFmtId="0" fontId="37" fillId="3" borderId="33" xfId="0" applyFont="1" applyFill="1" applyBorder="1" applyProtection="1"/>
    <xf numFmtId="0" fontId="37" fillId="3" borderId="27" xfId="0" applyFont="1" applyFill="1" applyBorder="1" applyProtection="1"/>
    <xf numFmtId="164" fontId="37" fillId="3" borderId="0" xfId="1" applyNumberFormat="1" applyFont="1" applyFill="1" applyBorder="1" applyProtection="1"/>
    <xf numFmtId="0" fontId="39" fillId="3" borderId="27" xfId="0" applyFont="1" applyFill="1" applyBorder="1" applyProtection="1"/>
    <xf numFmtId="0" fontId="39" fillId="3" borderId="0" xfId="0" applyFont="1" applyFill="1" applyBorder="1" applyProtection="1"/>
    <xf numFmtId="164" fontId="36" fillId="3" borderId="0" xfId="0" applyNumberFormat="1" applyFont="1" applyFill="1" applyBorder="1" applyProtection="1"/>
    <xf numFmtId="0" fontId="64" fillId="4" borderId="0" xfId="0" applyFont="1" applyFill="1" applyProtection="1"/>
    <xf numFmtId="0" fontId="65" fillId="3" borderId="0" xfId="0" applyFont="1" applyFill="1" applyProtection="1"/>
    <xf numFmtId="0" fontId="65" fillId="0" borderId="0" xfId="0" applyFont="1" applyProtection="1"/>
    <xf numFmtId="0" fontId="37" fillId="2" borderId="1" xfId="0" applyFont="1" applyFill="1" applyBorder="1" applyProtection="1">
      <protection locked="0"/>
    </xf>
    <xf numFmtId="0" fontId="37" fillId="2" borderId="2" xfId="0" applyFont="1" applyFill="1" applyBorder="1" applyProtection="1">
      <protection locked="0"/>
    </xf>
    <xf numFmtId="0" fontId="37" fillId="2" borderId="3" xfId="0" applyFont="1" applyFill="1" applyBorder="1" applyProtection="1">
      <protection locked="0"/>
    </xf>
    <xf numFmtId="164" fontId="37" fillId="2" borderId="0" xfId="0" applyNumberFormat="1" applyFont="1" applyFill="1" applyProtection="1">
      <protection locked="0"/>
    </xf>
    <xf numFmtId="10" fontId="37" fillId="2" borderId="0" xfId="0" applyNumberFormat="1" applyFont="1" applyFill="1" applyProtection="1">
      <protection locked="0"/>
    </xf>
    <xf numFmtId="164" fontId="36" fillId="11" borderId="11" xfId="1" applyNumberFormat="1" applyFont="1" applyFill="1" applyBorder="1" applyProtection="1"/>
    <xf numFmtId="164" fontId="43" fillId="6" borderId="13" xfId="0" applyNumberFormat="1" applyFont="1" applyFill="1" applyBorder="1" applyAlignment="1" applyProtection="1">
      <alignment horizontal="left" vertical="center"/>
      <protection locked="0"/>
    </xf>
    <xf numFmtId="164" fontId="43" fillId="6" borderId="14" xfId="0" applyNumberFormat="1" applyFont="1" applyFill="1" applyBorder="1" applyAlignment="1" applyProtection="1">
      <alignment horizontal="left" vertical="center"/>
      <protection locked="0"/>
    </xf>
    <xf numFmtId="164" fontId="43" fillId="6" borderId="15" xfId="0" applyNumberFormat="1" applyFont="1" applyFill="1" applyBorder="1" applyAlignment="1" applyProtection="1">
      <alignment horizontal="left" vertical="center"/>
      <protection locked="0"/>
    </xf>
    <xf numFmtId="0" fontId="43" fillId="0" borderId="0" xfId="0" applyFont="1" applyAlignment="1">
      <alignment horizontal="center" wrapText="1"/>
    </xf>
    <xf numFmtId="0" fontId="43" fillId="0" borderId="0" xfId="0" applyFont="1" applyAlignment="1">
      <alignment horizontal="center"/>
    </xf>
    <xf numFmtId="0" fontId="40" fillId="4" borderId="0" xfId="0" applyFont="1" applyFill="1" applyAlignment="1">
      <alignment horizontal="center"/>
    </xf>
    <xf numFmtId="0" fontId="43" fillId="6" borderId="13" xfId="0" applyNumberFormat="1" applyFont="1" applyFill="1" applyBorder="1" applyAlignment="1" applyProtection="1">
      <alignment horizontal="left" vertical="center"/>
      <protection locked="0"/>
    </xf>
    <xf numFmtId="0" fontId="43" fillId="6" borderId="14" xfId="0" applyNumberFormat="1" applyFont="1" applyFill="1" applyBorder="1" applyAlignment="1" applyProtection="1">
      <alignment horizontal="left" vertical="center"/>
      <protection locked="0"/>
    </xf>
    <xf numFmtId="0" fontId="43" fillId="6" borderId="15" xfId="0" applyNumberFormat="1" applyFont="1" applyFill="1" applyBorder="1" applyAlignment="1" applyProtection="1">
      <alignment horizontal="left" vertical="center"/>
      <protection locked="0"/>
    </xf>
    <xf numFmtId="168" fontId="43" fillId="6" borderId="13" xfId="0" applyNumberFormat="1" applyFont="1" applyFill="1" applyBorder="1" applyAlignment="1" applyProtection="1">
      <alignment horizontal="left" vertical="center"/>
      <protection locked="0"/>
    </xf>
    <xf numFmtId="168" fontId="43" fillId="6" borderId="14" xfId="0" applyNumberFormat="1" applyFont="1" applyFill="1" applyBorder="1" applyAlignment="1" applyProtection="1">
      <alignment horizontal="left" vertical="center"/>
      <protection locked="0"/>
    </xf>
    <xf numFmtId="168" fontId="43" fillId="6" borderId="15" xfId="0" applyNumberFormat="1" applyFont="1" applyFill="1" applyBorder="1" applyAlignment="1" applyProtection="1">
      <alignment horizontal="left" vertical="center"/>
      <protection locked="0"/>
    </xf>
    <xf numFmtId="0" fontId="33" fillId="3" borderId="27" xfId="0" applyFont="1" applyFill="1" applyBorder="1" applyAlignment="1" applyProtection="1">
      <alignment vertical="top" wrapText="1"/>
    </xf>
    <xf numFmtId="0" fontId="33" fillId="3" borderId="0" xfId="0" applyFont="1" applyFill="1" applyBorder="1" applyAlignment="1" applyProtection="1">
      <alignment vertical="top" wrapText="1"/>
    </xf>
    <xf numFmtId="0" fontId="33" fillId="3" borderId="35" xfId="0" applyFont="1" applyFill="1" applyBorder="1" applyAlignment="1" applyProtection="1">
      <alignment vertical="top" wrapText="1"/>
    </xf>
    <xf numFmtId="0" fontId="29" fillId="3" borderId="32" xfId="1" applyNumberFormat="1" applyFont="1" applyFill="1" applyBorder="1" applyAlignment="1" applyProtection="1">
      <alignment horizontal="left" vertical="center"/>
    </xf>
    <xf numFmtId="0" fontId="29" fillId="3" borderId="33" xfId="1" applyNumberFormat="1" applyFont="1" applyFill="1" applyBorder="1" applyAlignment="1" applyProtection="1">
      <alignment horizontal="left" vertical="center"/>
    </xf>
    <xf numFmtId="0" fontId="29" fillId="3" borderId="34" xfId="1" applyNumberFormat="1" applyFont="1" applyFill="1" applyBorder="1" applyAlignment="1" applyProtection="1">
      <alignment horizontal="left" vertical="center"/>
    </xf>
    <xf numFmtId="0" fontId="29" fillId="3" borderId="36" xfId="1" applyNumberFormat="1" applyFont="1" applyFill="1" applyBorder="1" applyAlignment="1" applyProtection="1">
      <alignment horizontal="left" vertical="center"/>
    </xf>
    <xf numFmtId="0" fontId="29" fillId="3" borderId="29" xfId="1" applyNumberFormat="1" applyFont="1" applyFill="1" applyBorder="1" applyAlignment="1" applyProtection="1">
      <alignment horizontal="left" vertical="center"/>
    </xf>
    <xf numFmtId="0" fontId="29" fillId="3" borderId="37" xfId="1" applyNumberFormat="1" applyFont="1" applyFill="1" applyBorder="1" applyAlignment="1" applyProtection="1">
      <alignment horizontal="left" vertical="center"/>
    </xf>
    <xf numFmtId="0" fontId="37" fillId="2" borderId="1" xfId="0" applyFont="1" applyFill="1" applyBorder="1" applyAlignment="1" applyProtection="1">
      <alignment horizontal="center"/>
    </xf>
    <xf numFmtId="0" fontId="37" fillId="2" borderId="3" xfId="0" applyFont="1" applyFill="1" applyBorder="1" applyAlignment="1" applyProtection="1">
      <alignment horizontal="center"/>
    </xf>
    <xf numFmtId="0" fontId="37" fillId="2" borderId="4" xfId="0" applyFont="1" applyFill="1" applyBorder="1" applyAlignment="1" applyProtection="1">
      <alignment horizontal="center"/>
    </xf>
    <xf numFmtId="0" fontId="37" fillId="2" borderId="6" xfId="0" applyFont="1" applyFill="1" applyBorder="1" applyAlignment="1" applyProtection="1">
      <alignment horizontal="center"/>
    </xf>
    <xf numFmtId="0" fontId="37" fillId="2" borderId="1" xfId="0" applyFont="1" applyFill="1" applyBorder="1" applyAlignment="1" applyProtection="1">
      <alignment horizontal="left" vertical="top"/>
      <protection locked="0"/>
    </xf>
    <xf numFmtId="0" fontId="37" fillId="2" borderId="2" xfId="0" applyFont="1" applyFill="1" applyBorder="1" applyAlignment="1" applyProtection="1">
      <alignment horizontal="left" vertical="top"/>
      <protection locked="0"/>
    </xf>
    <xf numFmtId="0" fontId="37" fillId="2" borderId="3" xfId="0" applyFont="1" applyFill="1" applyBorder="1" applyAlignment="1" applyProtection="1">
      <alignment horizontal="left" vertical="top"/>
      <protection locked="0"/>
    </xf>
    <xf numFmtId="0" fontId="37" fillId="2" borderId="16" xfId="0" applyFont="1" applyFill="1" applyBorder="1" applyAlignment="1" applyProtection="1">
      <alignment horizontal="left" vertical="top"/>
      <protection locked="0"/>
    </xf>
    <xf numFmtId="0" fontId="37" fillId="2" borderId="0" xfId="0" applyFont="1" applyFill="1" applyBorder="1" applyAlignment="1" applyProtection="1">
      <alignment horizontal="left" vertical="top"/>
      <protection locked="0"/>
    </xf>
    <xf numFmtId="0" fontId="37" fillId="2" borderId="17" xfId="0" applyFont="1" applyFill="1" applyBorder="1" applyAlignment="1" applyProtection="1">
      <alignment horizontal="left" vertical="top"/>
      <protection locked="0"/>
    </xf>
    <xf numFmtId="0" fontId="37" fillId="2" borderId="4" xfId="0" applyFont="1" applyFill="1" applyBorder="1" applyAlignment="1" applyProtection="1">
      <alignment horizontal="left" vertical="top"/>
      <protection locked="0"/>
    </xf>
    <xf numFmtId="0" fontId="37" fillId="2" borderId="5" xfId="0" applyFont="1" applyFill="1" applyBorder="1" applyAlignment="1" applyProtection="1">
      <alignment horizontal="left" vertical="top"/>
      <protection locked="0"/>
    </xf>
    <xf numFmtId="0" fontId="37" fillId="2" borderId="6" xfId="0" applyFont="1" applyFill="1" applyBorder="1" applyAlignment="1" applyProtection="1">
      <alignment horizontal="left" vertical="top"/>
      <protection locked="0"/>
    </xf>
    <xf numFmtId="0" fontId="37" fillId="2" borderId="27" xfId="0" applyFont="1" applyFill="1" applyBorder="1" applyAlignment="1" applyProtection="1">
      <alignment horizontal="left" wrapText="1"/>
    </xf>
    <xf numFmtId="0" fontId="37" fillId="2" borderId="0" xfId="0" applyFont="1" applyFill="1" applyBorder="1" applyAlignment="1" applyProtection="1">
      <alignment horizontal="left" wrapText="1"/>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5" xfId="0" applyFont="1" applyFill="1" applyBorder="1" applyAlignment="1">
      <alignment horizontal="left" vertical="center"/>
    </xf>
    <xf numFmtId="0" fontId="24" fillId="3" borderId="6" xfId="0" applyFont="1" applyFill="1" applyBorder="1" applyAlignment="1">
      <alignment horizontal="left" vertical="center"/>
    </xf>
    <xf numFmtId="0" fontId="33" fillId="3" borderId="53" xfId="0" applyFont="1" applyFill="1" applyBorder="1" applyAlignment="1">
      <alignment vertical="top" wrapText="1"/>
    </xf>
    <xf numFmtId="0" fontId="33" fillId="3" borderId="0" xfId="0" applyFont="1" applyFill="1" applyBorder="1" applyAlignment="1">
      <alignment vertical="top" wrapText="1"/>
    </xf>
    <xf numFmtId="0" fontId="33" fillId="3" borderId="54" xfId="0" applyFont="1" applyFill="1" applyBorder="1" applyAlignment="1">
      <alignment vertical="top" wrapText="1"/>
    </xf>
    <xf numFmtId="0" fontId="20" fillId="2" borderId="1" xfId="0" applyFont="1" applyFill="1" applyBorder="1" applyAlignment="1" applyProtection="1">
      <alignment horizontal="left" vertical="top"/>
      <protection locked="0"/>
    </xf>
    <xf numFmtId="0" fontId="20" fillId="2" borderId="2" xfId="0" applyFont="1" applyFill="1" applyBorder="1" applyAlignment="1" applyProtection="1">
      <alignment horizontal="left" vertical="top"/>
      <protection locked="0"/>
    </xf>
    <xf numFmtId="0" fontId="20" fillId="2" borderId="3" xfId="0" applyFont="1" applyFill="1" applyBorder="1" applyAlignment="1" applyProtection="1">
      <alignment horizontal="left" vertical="top"/>
      <protection locked="0"/>
    </xf>
    <xf numFmtId="0" fontId="20" fillId="2" borderId="16" xfId="0" applyFont="1" applyFill="1" applyBorder="1" applyAlignment="1" applyProtection="1">
      <alignment horizontal="left" vertical="top"/>
      <protection locked="0"/>
    </xf>
    <xf numFmtId="0" fontId="20" fillId="2" borderId="0" xfId="0" applyFont="1" applyFill="1" applyBorder="1" applyAlignment="1" applyProtection="1">
      <alignment horizontal="left" vertical="top"/>
      <protection locked="0"/>
    </xf>
    <xf numFmtId="0" fontId="20" fillId="2" borderId="17" xfId="0" applyFont="1" applyFill="1" applyBorder="1" applyAlignment="1" applyProtection="1">
      <alignment horizontal="left" vertical="top"/>
      <protection locked="0"/>
    </xf>
    <xf numFmtId="0" fontId="20" fillId="2" borderId="4" xfId="0" applyFont="1" applyFill="1" applyBorder="1" applyAlignment="1" applyProtection="1">
      <alignment horizontal="left" vertical="top"/>
      <protection locked="0"/>
    </xf>
    <xf numFmtId="0" fontId="20" fillId="2" borderId="5" xfId="0" applyFont="1" applyFill="1" applyBorder="1" applyAlignment="1" applyProtection="1">
      <alignment horizontal="left" vertical="top"/>
      <protection locked="0"/>
    </xf>
    <xf numFmtId="0" fontId="20" fillId="2" borderId="6" xfId="0" applyFont="1" applyFill="1" applyBorder="1" applyAlignment="1" applyProtection="1">
      <alignment horizontal="left" vertical="top"/>
      <protection locked="0"/>
    </xf>
    <xf numFmtId="44" fontId="36" fillId="3" borderId="0" xfId="0" applyNumberFormat="1" applyFont="1" applyFill="1" applyBorder="1" applyProtection="1"/>
    <xf numFmtId="10" fontId="35" fillId="3" borderId="0" xfId="0" applyNumberFormat="1" applyFont="1" applyFill="1" applyBorder="1" applyProtection="1"/>
    <xf numFmtId="164" fontId="35" fillId="3" borderId="0" xfId="0" applyNumberFormat="1" applyFont="1" applyFill="1" applyBorder="1" applyProtection="1"/>
  </cellXfs>
  <cellStyles count="2">
    <cellStyle name="Standaard" xfId="0" builtinId="0"/>
    <cellStyle name="Valuta" xfId="1" builtinId="4"/>
  </cellStyles>
  <dxfs count="0"/>
  <tableStyles count="0" defaultTableStyle="TableStyleMedium2" defaultPivotStyle="PivotStyleLight16"/>
  <colors>
    <mruColors>
      <color rgb="FF87418C"/>
      <color rgb="FFFF6699"/>
      <color rgb="FFF4F9D7"/>
      <color rgb="FF169A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4B822-4556-443D-B6EF-FADC07A434AE}">
  <sheetPr>
    <tabColor rgb="FF87418C"/>
  </sheetPr>
  <dimension ref="A1:I16"/>
  <sheetViews>
    <sheetView showGridLines="0" workbookViewId="0">
      <selection activeCell="F6" sqref="F6"/>
    </sheetView>
  </sheetViews>
  <sheetFormatPr defaultColWidth="8.85546875" defaultRowHeight="15" x14ac:dyDescent="0.25"/>
  <cols>
    <col min="1" max="2" width="8.85546875" style="37"/>
    <col min="3" max="3" width="12.140625" style="37" customWidth="1"/>
    <col min="4" max="4" width="8.85546875" style="37"/>
    <col min="5" max="5" width="12.5703125" style="37" customWidth="1"/>
    <col min="6" max="6" width="12.42578125" style="37" customWidth="1"/>
    <col min="7" max="7" width="10.28515625" style="37" customWidth="1"/>
    <col min="8" max="16384" width="8.85546875" style="37"/>
  </cols>
  <sheetData>
    <row r="1" spans="1:9" ht="20.45" customHeight="1" x14ac:dyDescent="0.25"/>
    <row r="2" spans="1:9" s="64" customFormat="1" ht="20.45" customHeight="1" x14ac:dyDescent="0.35">
      <c r="A2" s="385" t="s">
        <v>58</v>
      </c>
      <c r="B2" s="385"/>
      <c r="C2" s="385"/>
      <c r="D2" s="385"/>
      <c r="E2" s="385"/>
      <c r="F2" s="385"/>
      <c r="G2" s="385"/>
      <c r="H2" s="385"/>
      <c r="I2" s="385"/>
    </row>
    <row r="3" spans="1:9" s="65" customFormat="1" ht="20.45" customHeight="1" x14ac:dyDescent="0.35">
      <c r="B3" s="68" t="s">
        <v>59</v>
      </c>
      <c r="E3" s="140" t="s">
        <v>116</v>
      </c>
      <c r="F3" s="68">
        <f>LARGE(Percentages!A4:A35,1)</f>
        <v>2022</v>
      </c>
    </row>
    <row r="4" spans="1:9" s="65" customFormat="1" ht="22.5" customHeight="1" x14ac:dyDescent="0.35">
      <c r="B4" s="383" t="s">
        <v>124</v>
      </c>
      <c r="C4" s="384"/>
      <c r="D4" s="384"/>
      <c r="E4" s="384"/>
      <c r="F4" s="384"/>
      <c r="G4" s="384"/>
      <c r="H4" s="384"/>
    </row>
    <row r="5" spans="1:9" s="65" customFormat="1" ht="22.5" customHeight="1" x14ac:dyDescent="0.35">
      <c r="B5" s="139"/>
      <c r="C5" s="140"/>
      <c r="D5" s="140"/>
      <c r="E5" s="140"/>
      <c r="F5" s="140"/>
      <c r="G5" s="140"/>
      <c r="H5" s="140"/>
    </row>
    <row r="6" spans="1:9" s="65" customFormat="1" ht="20.45" customHeight="1" x14ac:dyDescent="0.35">
      <c r="B6" s="68" t="s">
        <v>56</v>
      </c>
      <c r="F6" s="69">
        <v>2022</v>
      </c>
      <c r="H6" s="248" t="str">
        <f>IF(F6&lt;2011,"Onbekend jaar",IF(F6=H16," ","Onbekend jaar"))</f>
        <v xml:space="preserve"> </v>
      </c>
    </row>
    <row r="7" spans="1:9" s="65" customFormat="1" ht="20.45" customHeight="1" x14ac:dyDescent="0.35">
      <c r="B7" s="68"/>
      <c r="F7" s="247"/>
      <c r="H7" s="68"/>
    </row>
    <row r="8" spans="1:9" s="65" customFormat="1" ht="20.45" customHeight="1" x14ac:dyDescent="0.35">
      <c r="B8" s="66"/>
      <c r="C8" s="67" t="s">
        <v>117</v>
      </c>
      <c r="D8" s="386" t="s">
        <v>134</v>
      </c>
      <c r="E8" s="387"/>
      <c r="F8" s="387"/>
      <c r="G8" s="387"/>
      <c r="H8" s="388"/>
    </row>
    <row r="9" spans="1:9" s="65" customFormat="1" ht="20.45" customHeight="1" x14ac:dyDescent="0.35"/>
    <row r="10" spans="1:9" s="65" customFormat="1" ht="20.45" customHeight="1" x14ac:dyDescent="0.35">
      <c r="C10" s="67" t="s">
        <v>120</v>
      </c>
      <c r="D10" s="389">
        <v>99</v>
      </c>
      <c r="E10" s="390"/>
      <c r="F10" s="390"/>
      <c r="G10" s="390"/>
      <c r="H10" s="391"/>
    </row>
    <row r="11" spans="1:9" s="65" customFormat="1" ht="20.45" customHeight="1" x14ac:dyDescent="0.35"/>
    <row r="12" spans="1:9" s="65" customFormat="1" ht="20.45" customHeight="1" x14ac:dyDescent="0.35">
      <c r="B12" s="68" t="s">
        <v>108</v>
      </c>
      <c r="D12" s="380" t="s">
        <v>135</v>
      </c>
      <c r="E12" s="381"/>
      <c r="F12" s="381"/>
      <c r="G12" s="381"/>
      <c r="H12" s="382"/>
    </row>
    <row r="13" spans="1:9" s="65" customFormat="1" ht="20.45" customHeight="1" x14ac:dyDescent="0.35"/>
    <row r="14" spans="1:9" s="65" customFormat="1" ht="20.45" customHeight="1" x14ac:dyDescent="0.35"/>
    <row r="15" spans="1:9" s="65" customFormat="1" ht="13.9" customHeight="1" x14ac:dyDescent="0.35"/>
    <row r="16" spans="1:9" x14ac:dyDescent="0.25">
      <c r="H16" s="16">
        <f>VLOOKUP(F6,Percentages!A4:G35,1)</f>
        <v>2022</v>
      </c>
    </row>
  </sheetData>
  <sheetProtection algorithmName="SHA-512" hashValue="dZBp1E0Mtly0RFFmI1JhoaGi7cAcamVBtnoW1jYmgJczkTh8sqXTZrGR55l2zovl3NnpxlZLsYe7wSFIOO6cqg==" saltValue="9lMIO1F//fc3d3R5AELC6Q==" spinCount="100000" sheet="1" objects="1" scenarios="1"/>
  <mergeCells count="5">
    <mergeCell ref="D12:H12"/>
    <mergeCell ref="B4:H4"/>
    <mergeCell ref="A2:I2"/>
    <mergeCell ref="D8:H8"/>
    <mergeCell ref="D10:H10"/>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N129"/>
  <sheetViews>
    <sheetView showGridLines="0" topLeftCell="A16" workbookViewId="0">
      <selection activeCell="H40" sqref="H40"/>
    </sheetView>
  </sheetViews>
  <sheetFormatPr defaultColWidth="9.140625" defaultRowHeight="15.75" x14ac:dyDescent="0.25"/>
  <cols>
    <col min="1" max="1" width="2.140625" style="25" customWidth="1"/>
    <col min="2" max="2" width="3.28515625" style="25" customWidth="1"/>
    <col min="3" max="3" width="9.28515625" style="25" customWidth="1"/>
    <col min="4" max="4" width="30.140625" style="25" customWidth="1"/>
    <col min="5" max="5" width="10.85546875" style="25" customWidth="1"/>
    <col min="6" max="6" width="13.42578125" style="25" customWidth="1"/>
    <col min="7" max="7" width="15.140625" style="25" customWidth="1"/>
    <col min="8" max="8" width="13.7109375" style="25" customWidth="1"/>
    <col min="9" max="9" width="3" style="25" customWidth="1"/>
    <col min="10" max="10" width="4.5703125" style="25" customWidth="1"/>
    <col min="11" max="11" width="12.7109375" style="25" customWidth="1"/>
    <col min="12" max="12" width="10.85546875" style="25" bestFit="1" customWidth="1"/>
    <col min="13" max="16384" width="9.140625" style="25"/>
  </cols>
  <sheetData>
    <row r="1" spans="2:11" ht="27.75" customHeight="1" x14ac:dyDescent="0.25"/>
    <row r="2" spans="2:11" ht="23.25" x14ac:dyDescent="0.35">
      <c r="B2" s="33" t="str">
        <f>"Direct berekenen bruto vordering "&amp;JAAR!F6 &amp;"&lt; Pens. Ger. Leeftijd"</f>
        <v>Direct berekenen bruto vordering 2022&lt; Pens. Ger. Leeftijd</v>
      </c>
      <c r="C2" s="104"/>
      <c r="D2" s="215"/>
      <c r="E2" s="215"/>
      <c r="F2" s="215"/>
      <c r="G2" s="215"/>
      <c r="H2" s="215"/>
      <c r="I2" s="215"/>
      <c r="J2" s="216"/>
    </row>
    <row r="3" spans="2:11" s="219" customFormat="1" ht="9.75" customHeight="1" x14ac:dyDescent="0.25">
      <c r="B3" s="217"/>
      <c r="C3" s="217"/>
      <c r="D3" s="218"/>
      <c r="E3" s="218"/>
      <c r="F3" s="218"/>
      <c r="G3" s="218"/>
      <c r="H3" s="218"/>
      <c r="I3" s="218"/>
      <c r="J3" s="218"/>
    </row>
    <row r="4" spans="2:11" s="51" customFormat="1" ht="15" customHeight="1" x14ac:dyDescent="0.25">
      <c r="B4" s="401" t="s">
        <v>0</v>
      </c>
      <c r="C4" s="402"/>
      <c r="D4" s="325" t="str">
        <f>JAAR!D8</f>
        <v>V. Achternaam</v>
      </c>
      <c r="E4" s="326"/>
      <c r="F4" s="327" t="s">
        <v>51</v>
      </c>
      <c r="G4" s="104">
        <f>JAAR!F6</f>
        <v>2022</v>
      </c>
      <c r="H4" s="50"/>
      <c r="I4" s="50"/>
      <c r="J4" s="50"/>
    </row>
    <row r="5" spans="2:11" s="51" customFormat="1" ht="15" customHeight="1" x14ac:dyDescent="0.25">
      <c r="B5" s="403" t="s">
        <v>120</v>
      </c>
      <c r="C5" s="404"/>
      <c r="D5" s="325">
        <f>JAAR!D10</f>
        <v>99</v>
      </c>
      <c r="E5" s="326"/>
      <c r="F5" s="328" t="s">
        <v>136</v>
      </c>
      <c r="G5" s="182"/>
      <c r="H5" s="50"/>
      <c r="I5" s="50"/>
      <c r="J5" s="50"/>
    </row>
    <row r="6" spans="2:11" s="219" customFormat="1" ht="15.75" customHeight="1" x14ac:dyDescent="0.25">
      <c r="B6" s="22"/>
      <c r="C6" s="22"/>
      <c r="D6" s="23"/>
      <c r="E6" s="23"/>
      <c r="F6" s="23"/>
      <c r="G6" s="23"/>
      <c r="H6" s="23"/>
      <c r="I6" s="23"/>
      <c r="J6" s="218"/>
    </row>
    <row r="7" spans="2:11" s="51" customFormat="1" ht="15" customHeight="1" x14ac:dyDescent="0.25">
      <c r="B7" s="50" t="s">
        <v>70</v>
      </c>
      <c r="C7" s="50"/>
      <c r="D7" s="50"/>
      <c r="E7" s="50"/>
      <c r="F7" s="50"/>
      <c r="G7" s="50"/>
      <c r="H7" s="203"/>
      <c r="I7" s="50"/>
      <c r="J7" s="50"/>
    </row>
    <row r="8" spans="2:11" s="51" customFormat="1" ht="15" customHeight="1" thickBot="1" x14ac:dyDescent="0.3">
      <c r="B8" s="50" t="s">
        <v>121</v>
      </c>
      <c r="C8" s="50"/>
      <c r="D8" s="50"/>
      <c r="E8" s="50"/>
      <c r="F8" s="50"/>
      <c r="G8" s="50"/>
      <c r="H8" s="342"/>
      <c r="I8" s="50"/>
      <c r="J8" s="50"/>
    </row>
    <row r="9" spans="2:11" s="51" customFormat="1" ht="15" customHeight="1" thickTop="1" x14ac:dyDescent="0.25">
      <c r="B9" s="51" t="s">
        <v>1</v>
      </c>
      <c r="E9" s="50"/>
      <c r="F9" s="50"/>
      <c r="G9" s="50"/>
      <c r="H9" s="343"/>
      <c r="I9" s="50"/>
      <c r="J9" s="50"/>
    </row>
    <row r="10" spans="2:11" ht="15.75" customHeight="1" x14ac:dyDescent="0.25">
      <c r="B10" s="23"/>
      <c r="C10" s="23"/>
      <c r="D10" s="23"/>
      <c r="E10" s="23"/>
      <c r="F10" s="23"/>
      <c r="G10" s="23"/>
      <c r="H10" s="23"/>
      <c r="I10" s="23"/>
      <c r="J10" s="218"/>
      <c r="K10" s="219"/>
    </row>
    <row r="11" spans="2:11" s="51" customFormat="1" ht="15" customHeight="1" x14ac:dyDescent="0.25">
      <c r="B11" s="220" t="s">
        <v>131</v>
      </c>
      <c r="C11" s="344"/>
      <c r="D11" s="221"/>
      <c r="E11" s="221"/>
      <c r="F11" s="221"/>
      <c r="G11" s="221"/>
      <c r="H11" s="221"/>
      <c r="I11" s="222"/>
      <c r="J11" s="50"/>
    </row>
    <row r="12" spans="2:11" s="51" customFormat="1" ht="15" customHeight="1" x14ac:dyDescent="0.25">
      <c r="B12" s="223"/>
      <c r="C12" s="183"/>
      <c r="D12" s="183"/>
      <c r="E12" s="183"/>
      <c r="F12" s="183"/>
      <c r="G12" s="181"/>
      <c r="H12" s="183"/>
      <c r="I12" s="224"/>
      <c r="J12" s="50"/>
    </row>
    <row r="13" spans="2:11" s="51" customFormat="1" ht="15" customHeight="1" x14ac:dyDescent="0.25">
      <c r="B13" s="223" t="s">
        <v>71</v>
      </c>
      <c r="C13" s="183"/>
      <c r="D13" s="183"/>
      <c r="E13" s="183"/>
      <c r="F13" s="345"/>
      <c r="G13" s="185">
        <f>ROUND(F13*parameters!$C$3/12,2)</f>
        <v>0</v>
      </c>
      <c r="H13" s="183"/>
      <c r="I13" s="224"/>
      <c r="J13" s="50"/>
    </row>
    <row r="14" spans="2:11" s="51" customFormat="1" ht="15" customHeight="1" x14ac:dyDescent="0.25">
      <c r="B14" s="223" t="s">
        <v>72</v>
      </c>
      <c r="C14" s="183"/>
      <c r="D14" s="183"/>
      <c r="E14" s="183"/>
      <c r="F14" s="188"/>
      <c r="G14" s="181"/>
      <c r="H14" s="183"/>
      <c r="I14" s="224"/>
      <c r="J14" s="50"/>
    </row>
    <row r="15" spans="2:11" s="51" customFormat="1" ht="15" customHeight="1" x14ac:dyDescent="0.25">
      <c r="B15" s="225">
        <v>1</v>
      </c>
      <c r="C15" s="183" t="s">
        <v>2</v>
      </c>
      <c r="E15" s="183"/>
      <c r="F15" s="345"/>
      <c r="G15" s="185">
        <f>IF(F16=0,0,IF(F15=0,0,ROUND((F15/F16)*parameters!$F$3,2)))</f>
        <v>0</v>
      </c>
      <c r="H15" s="183"/>
      <c r="I15" s="224"/>
      <c r="J15" s="50"/>
    </row>
    <row r="16" spans="2:11" s="51" customFormat="1" ht="15" customHeight="1" thickBot="1" x14ac:dyDescent="0.3">
      <c r="B16" s="223"/>
      <c r="C16" s="183" t="s">
        <v>3</v>
      </c>
      <c r="E16" s="183"/>
      <c r="F16" s="346"/>
      <c r="G16" s="181"/>
      <c r="H16" s="183"/>
      <c r="I16" s="224"/>
      <c r="J16" s="50"/>
    </row>
    <row r="17" spans="2:11" s="51" customFormat="1" ht="15" customHeight="1" thickTop="1" x14ac:dyDescent="0.25">
      <c r="B17" s="225">
        <v>2</v>
      </c>
      <c r="C17" s="183" t="s">
        <v>2</v>
      </c>
      <c r="E17" s="183"/>
      <c r="F17" s="347"/>
      <c r="G17" s="185">
        <f>IF(F18=0,0,IF(F17=0,0,ROUND((F17/F18)*parameters!$F$3,2)))</f>
        <v>0</v>
      </c>
      <c r="H17" s="183"/>
      <c r="I17" s="224"/>
      <c r="J17" s="50"/>
    </row>
    <row r="18" spans="2:11" s="51" customFormat="1" ht="15" customHeight="1" x14ac:dyDescent="0.25">
      <c r="B18" s="223"/>
      <c r="C18" s="183" t="s">
        <v>3</v>
      </c>
      <c r="E18" s="183"/>
      <c r="F18" s="345"/>
      <c r="G18" s="181"/>
      <c r="H18" s="183"/>
      <c r="I18" s="224"/>
      <c r="J18" s="50"/>
    </row>
    <row r="19" spans="2:11" s="51" customFormat="1" ht="15" customHeight="1" x14ac:dyDescent="0.25">
      <c r="B19" s="223"/>
      <c r="C19" s="183"/>
      <c r="D19" s="183"/>
      <c r="E19" s="183"/>
      <c r="F19" s="183"/>
      <c r="G19" s="183"/>
      <c r="H19" s="183"/>
      <c r="I19" s="224"/>
      <c r="J19" s="50"/>
    </row>
    <row r="20" spans="2:11" s="51" customFormat="1" ht="15" customHeight="1" x14ac:dyDescent="0.25">
      <c r="B20" s="223" t="s">
        <v>73</v>
      </c>
      <c r="C20" s="183"/>
      <c r="D20" s="183"/>
      <c r="E20" s="183"/>
      <c r="F20" s="183"/>
      <c r="G20" s="183"/>
      <c r="H20" s="189">
        <f>IF((G13+G15+G17)&lt;=parameters!$C$3,(G13+G15+G17),parameters!$C$3)</f>
        <v>0</v>
      </c>
      <c r="I20" s="226"/>
      <c r="J20" s="50"/>
    </row>
    <row r="21" spans="2:11" s="51" customFormat="1" ht="15" customHeight="1" x14ac:dyDescent="0.25">
      <c r="B21" s="223"/>
      <c r="C21" s="183"/>
      <c r="D21" s="183"/>
      <c r="E21" s="183"/>
      <c r="F21" s="183"/>
      <c r="G21" s="183"/>
      <c r="H21" s="183"/>
      <c r="I21" s="224"/>
      <c r="J21" s="50"/>
    </row>
    <row r="22" spans="2:11" s="51" customFormat="1" ht="15" customHeight="1" x14ac:dyDescent="0.25">
      <c r="B22" s="225" t="s">
        <v>74</v>
      </c>
      <c r="C22" s="187"/>
      <c r="D22" s="183"/>
      <c r="E22" s="183"/>
      <c r="F22" s="183"/>
      <c r="G22" s="183"/>
      <c r="H22" s="183"/>
      <c r="I22" s="224"/>
      <c r="J22" s="50"/>
    </row>
    <row r="23" spans="2:11" s="51" customFormat="1" ht="15" customHeight="1" x14ac:dyDescent="0.25">
      <c r="B23" s="223"/>
      <c r="C23" s="183"/>
      <c r="D23" s="183"/>
      <c r="E23" s="183"/>
      <c r="F23" s="183"/>
      <c r="G23" s="183"/>
      <c r="H23" s="183"/>
      <c r="I23" s="224"/>
      <c r="J23" s="50"/>
    </row>
    <row r="24" spans="2:11" s="51" customFormat="1" ht="15" customHeight="1" x14ac:dyDescent="0.25">
      <c r="B24" s="223" t="s">
        <v>75</v>
      </c>
      <c r="C24" s="183"/>
      <c r="D24" s="183"/>
      <c r="E24" s="183"/>
      <c r="F24" s="183"/>
      <c r="G24" s="183"/>
      <c r="H24" s="183"/>
      <c r="I24" s="224"/>
      <c r="J24" s="50"/>
    </row>
    <row r="25" spans="2:11" s="51" customFormat="1" ht="15" customHeight="1" thickBot="1" x14ac:dyDescent="0.3">
      <c r="B25" s="223" t="s">
        <v>66</v>
      </c>
      <c r="C25" s="183"/>
      <c r="D25" s="183"/>
      <c r="E25" s="183"/>
      <c r="F25" s="183"/>
      <c r="G25" s="183"/>
      <c r="H25" s="348">
        <f>'ber. elders gebr. Ahk '!G33</f>
        <v>0</v>
      </c>
      <c r="I25" s="226"/>
      <c r="J25" s="50"/>
    </row>
    <row r="26" spans="2:11" s="51" customFormat="1" ht="15" customHeight="1" thickTop="1" x14ac:dyDescent="0.25">
      <c r="B26" s="223"/>
      <c r="C26" s="183"/>
      <c r="D26" s="183"/>
      <c r="E26" s="183"/>
      <c r="F26" s="183"/>
      <c r="G26" s="183"/>
      <c r="H26" s="183"/>
      <c r="I26" s="224"/>
      <c r="J26" s="50"/>
    </row>
    <row r="27" spans="2:11" s="51" customFormat="1" ht="15" customHeight="1" x14ac:dyDescent="0.25">
      <c r="B27" s="227" t="s">
        <v>76</v>
      </c>
      <c r="C27" s="349"/>
      <c r="D27" s="190"/>
      <c r="E27" s="190"/>
      <c r="F27" s="190"/>
      <c r="G27" s="190"/>
      <c r="H27" s="191">
        <f>IF(H20-H25&lt;=0,0,H20-H25)</f>
        <v>0</v>
      </c>
      <c r="I27" s="228"/>
      <c r="J27" s="50"/>
    </row>
    <row r="28" spans="2:11" s="51" customFormat="1" ht="15" customHeight="1" x14ac:dyDescent="0.25">
      <c r="B28" s="180"/>
      <c r="C28" s="180"/>
      <c r="D28" s="179"/>
      <c r="E28" s="179"/>
      <c r="F28" s="179"/>
      <c r="G28" s="179"/>
      <c r="H28" s="184"/>
      <c r="I28" s="180"/>
      <c r="J28" s="50"/>
      <c r="K28" s="229"/>
    </row>
    <row r="29" spans="2:11" s="51" customFormat="1" ht="15" customHeight="1" x14ac:dyDescent="0.25">
      <c r="B29" s="192" t="s">
        <v>132</v>
      </c>
      <c r="C29" s="350"/>
      <c r="D29" s="193"/>
      <c r="E29" s="193"/>
      <c r="F29" s="193"/>
      <c r="G29" s="193"/>
      <c r="H29" s="193"/>
      <c r="I29" s="195"/>
      <c r="J29" s="50"/>
    </row>
    <row r="30" spans="2:11" s="51" customFormat="1" ht="15" customHeight="1" x14ac:dyDescent="0.25">
      <c r="B30" s="194"/>
      <c r="C30" s="183"/>
      <c r="D30" s="183"/>
      <c r="E30" s="183"/>
      <c r="F30" s="183"/>
      <c r="G30" s="183"/>
      <c r="H30" s="183"/>
      <c r="I30" s="196"/>
      <c r="J30" s="50"/>
    </row>
    <row r="31" spans="2:11" s="51" customFormat="1" ht="15" customHeight="1" x14ac:dyDescent="0.25">
      <c r="B31" s="194" t="s">
        <v>78</v>
      </c>
      <c r="C31" s="183"/>
      <c r="D31" s="183"/>
      <c r="E31" s="183"/>
      <c r="F31" s="183"/>
      <c r="G31" s="183"/>
      <c r="H31" s="181">
        <f>H9</f>
        <v>0</v>
      </c>
      <c r="I31" s="196"/>
      <c r="J31" s="50"/>
    </row>
    <row r="32" spans="2:11" s="51" customFormat="1" ht="15" customHeight="1" x14ac:dyDescent="0.25">
      <c r="B32" s="194" t="s">
        <v>79</v>
      </c>
      <c r="C32" s="183"/>
      <c r="D32" s="183"/>
      <c r="E32" s="183"/>
      <c r="F32" s="183"/>
      <c r="G32" s="183"/>
      <c r="H32" s="230">
        <f>H27</f>
        <v>0</v>
      </c>
      <c r="I32" s="199"/>
      <c r="J32" s="50"/>
    </row>
    <row r="33" spans="2:11" s="51" customFormat="1" ht="15" customHeight="1" x14ac:dyDescent="0.25">
      <c r="B33" s="194" t="s">
        <v>80</v>
      </c>
      <c r="C33" s="183"/>
      <c r="D33" s="183"/>
      <c r="E33" s="183"/>
      <c r="F33" s="183"/>
      <c r="G33" s="183"/>
      <c r="H33" s="181">
        <f>IF(H31-H32&lt;=0,0,H31-H32)</f>
        <v>0</v>
      </c>
      <c r="I33" s="196"/>
      <c r="J33" s="50"/>
    </row>
    <row r="34" spans="2:11" s="51" customFormat="1" ht="15" customHeight="1" x14ac:dyDescent="0.25">
      <c r="B34" s="194"/>
      <c r="C34" s="183"/>
      <c r="D34" s="183"/>
      <c r="E34" s="183"/>
      <c r="F34" s="183"/>
      <c r="G34" s="183"/>
      <c r="H34" s="183"/>
      <c r="I34" s="196"/>
      <c r="J34" s="50"/>
    </row>
    <row r="35" spans="2:11" s="51" customFormat="1" ht="15" customHeight="1" x14ac:dyDescent="0.25">
      <c r="B35" s="194" t="s">
        <v>81</v>
      </c>
      <c r="C35" s="183"/>
      <c r="D35" s="183"/>
      <c r="E35" s="183"/>
      <c r="F35" s="181">
        <f>H33</f>
        <v>0</v>
      </c>
      <c r="G35" s="183" t="str">
        <f>parameters!$F$12</f>
        <v>x 58,91%</v>
      </c>
      <c r="H35" s="181">
        <f>H33*parameters!$C$12</f>
        <v>0</v>
      </c>
      <c r="I35" s="196"/>
      <c r="J35" s="50"/>
    </row>
    <row r="36" spans="2:11" s="51" customFormat="1" ht="15" customHeight="1" thickBot="1" x14ac:dyDescent="0.3">
      <c r="B36" s="194" t="s">
        <v>82</v>
      </c>
      <c r="C36" s="183"/>
      <c r="D36" s="183"/>
      <c r="E36" s="183"/>
      <c r="F36" s="183"/>
      <c r="G36" s="183"/>
      <c r="H36" s="186">
        <f>H32</f>
        <v>0</v>
      </c>
      <c r="I36" s="196"/>
      <c r="J36" s="50"/>
    </row>
    <row r="37" spans="2:11" s="51" customFormat="1" ht="15" customHeight="1" thickTop="1" x14ac:dyDescent="0.25">
      <c r="B37" s="351" t="s">
        <v>69</v>
      </c>
      <c r="C37" s="352"/>
      <c r="D37" s="190"/>
      <c r="E37" s="190"/>
      <c r="F37" s="190"/>
      <c r="G37" s="190"/>
      <c r="H37" s="191">
        <f>IF(H35-H36&lt;=0,0,H35-H36)</f>
        <v>0</v>
      </c>
      <c r="I37" s="197"/>
      <c r="J37" s="50"/>
    </row>
    <row r="38" spans="2:11" ht="15.75" customHeight="1" x14ac:dyDescent="0.25">
      <c r="B38" s="27"/>
      <c r="C38" s="27"/>
      <c r="D38" s="23"/>
      <c r="E38" s="23"/>
      <c r="F38" s="23"/>
      <c r="G38" s="23"/>
      <c r="H38" s="26"/>
      <c r="I38" s="23"/>
      <c r="J38" s="218"/>
      <c r="K38" s="219"/>
    </row>
    <row r="39" spans="2:11" ht="15.75" customHeight="1" x14ac:dyDescent="0.25">
      <c r="B39" s="56"/>
      <c r="C39" s="56"/>
      <c r="D39" s="50"/>
      <c r="E39" s="50"/>
      <c r="F39" s="50"/>
      <c r="G39" s="50"/>
      <c r="H39" s="53"/>
      <c r="I39" s="23"/>
      <c r="J39" s="218"/>
      <c r="K39" s="219"/>
    </row>
    <row r="40" spans="2:11" s="182" customFormat="1" ht="15.75" customHeight="1" x14ac:dyDescent="0.25">
      <c r="B40" s="201"/>
      <c r="C40" s="201"/>
      <c r="D40" s="201" t="s">
        <v>28</v>
      </c>
      <c r="E40" s="171"/>
      <c r="F40" s="171"/>
      <c r="G40" s="202"/>
      <c r="H40" s="203"/>
      <c r="I40" s="179"/>
      <c r="J40" s="231"/>
      <c r="K40" s="232"/>
    </row>
    <row r="41" spans="2:11" s="182" customFormat="1" ht="15.75" customHeight="1" x14ac:dyDescent="0.25">
      <c r="B41" s="49"/>
      <c r="C41" s="49"/>
      <c r="D41" s="50" t="s">
        <v>95</v>
      </c>
      <c r="E41" s="50"/>
      <c r="F41" s="50"/>
      <c r="G41" s="204"/>
      <c r="H41" s="203"/>
      <c r="I41" s="179"/>
      <c r="J41" s="231"/>
      <c r="K41" s="232"/>
    </row>
    <row r="42" spans="2:11" s="182" customFormat="1" ht="15.75" customHeight="1" x14ac:dyDescent="0.25">
      <c r="B42" s="49"/>
      <c r="C42" s="49"/>
      <c r="D42" s="50"/>
      <c r="E42" s="204"/>
      <c r="F42" s="146" t="s">
        <v>6</v>
      </c>
      <c r="G42" s="50"/>
      <c r="H42" s="50"/>
      <c r="I42" s="179"/>
      <c r="J42" s="231"/>
      <c r="K42" s="233"/>
    </row>
    <row r="43" spans="2:11" s="182" customFormat="1" ht="15.75" customHeight="1" x14ac:dyDescent="0.25">
      <c r="B43" s="49" t="s">
        <v>29</v>
      </c>
      <c r="C43" s="49"/>
      <c r="D43" s="50"/>
      <c r="E43" s="204"/>
      <c r="F43" s="146" t="s">
        <v>6</v>
      </c>
      <c r="G43" s="50"/>
      <c r="H43" s="50"/>
      <c r="I43" s="179"/>
      <c r="J43" s="231"/>
      <c r="K43" s="232"/>
    </row>
    <row r="44" spans="2:11" s="182" customFormat="1" ht="15.75" customHeight="1" x14ac:dyDescent="0.25">
      <c r="B44" s="49"/>
      <c r="C44" s="49"/>
      <c r="D44" s="50"/>
      <c r="E44" s="50"/>
      <c r="F44" s="50"/>
      <c r="G44" s="50"/>
      <c r="H44" s="50"/>
      <c r="I44" s="179"/>
      <c r="J44" s="231"/>
      <c r="K44" s="232"/>
    </row>
    <row r="45" spans="2:11" s="182" customFormat="1" ht="15.75" customHeight="1" x14ac:dyDescent="0.25">
      <c r="B45" s="50" t="s">
        <v>96</v>
      </c>
      <c r="C45" s="50"/>
      <c r="D45" s="50"/>
      <c r="E45" s="50"/>
      <c r="F45" s="50"/>
      <c r="G45" s="50"/>
      <c r="H45" s="205">
        <f>H7-H40</f>
        <v>0</v>
      </c>
      <c r="I45" s="179"/>
      <c r="J45" s="231"/>
      <c r="K45" s="232"/>
    </row>
    <row r="46" spans="2:11" s="182" customFormat="1" ht="15.75" customHeight="1" thickBot="1" x14ac:dyDescent="0.3">
      <c r="B46" s="51" t="s">
        <v>97</v>
      </c>
      <c r="C46" s="51"/>
      <c r="D46" s="51"/>
      <c r="E46" s="50"/>
      <c r="F46" s="50"/>
      <c r="G46" s="51"/>
      <c r="H46" s="206">
        <f>H8-H41</f>
        <v>0</v>
      </c>
      <c r="I46" s="179"/>
      <c r="J46" s="231"/>
      <c r="K46" s="232"/>
    </row>
    <row r="47" spans="2:11" s="182" customFormat="1" ht="15.75" customHeight="1" x14ac:dyDescent="0.25">
      <c r="B47" s="59" t="s">
        <v>98</v>
      </c>
      <c r="C47" s="59"/>
      <c r="D47" s="59"/>
      <c r="E47" s="59"/>
      <c r="F47" s="59"/>
      <c r="G47" s="59"/>
      <c r="H47" s="207">
        <f>IF(H45=0,0,(H45+H46))</f>
        <v>0</v>
      </c>
      <c r="I47" s="179"/>
      <c r="J47" s="183"/>
    </row>
    <row r="48" spans="2:11" s="182" customFormat="1" ht="15.75" customHeight="1" x14ac:dyDescent="0.25">
      <c r="B48" s="50"/>
      <c r="C48" s="50"/>
      <c r="D48" s="50"/>
      <c r="E48" s="50"/>
      <c r="F48" s="50"/>
      <c r="G48" s="50"/>
      <c r="H48" s="50"/>
      <c r="I48" s="179"/>
      <c r="J48" s="183"/>
      <c r="K48" s="188"/>
    </row>
    <row r="49" spans="2:11" s="182" customFormat="1" ht="15.75" customHeight="1" x14ac:dyDescent="0.25">
      <c r="B49" s="156" t="s">
        <v>129</v>
      </c>
      <c r="C49" s="334"/>
      <c r="D49" s="157"/>
      <c r="E49" s="157"/>
      <c r="F49" s="157"/>
      <c r="G49" s="157"/>
      <c r="H49" s="157"/>
      <c r="I49" s="193"/>
      <c r="J49" s="194"/>
      <c r="K49" s="188"/>
    </row>
    <row r="50" spans="2:11" s="182" customFormat="1" ht="15.75" customHeight="1" x14ac:dyDescent="0.25">
      <c r="B50" s="159"/>
      <c r="C50" s="59"/>
      <c r="D50" s="59"/>
      <c r="E50" s="59"/>
      <c r="F50" s="59"/>
      <c r="G50" s="146"/>
      <c r="H50" s="59"/>
      <c r="I50" s="183"/>
      <c r="J50" s="194"/>
      <c r="K50" s="188"/>
    </row>
    <row r="51" spans="2:11" s="182" customFormat="1" ht="15.75" customHeight="1" x14ac:dyDescent="0.25">
      <c r="B51" s="159" t="s">
        <v>103</v>
      </c>
      <c r="C51" s="59"/>
      <c r="D51" s="59"/>
      <c r="E51" s="59"/>
      <c r="F51" s="208">
        <v>0</v>
      </c>
      <c r="G51" s="147">
        <f>F51*parameters!C3/12</f>
        <v>0</v>
      </c>
      <c r="H51" s="59"/>
      <c r="I51" s="183"/>
      <c r="J51" s="194"/>
      <c r="K51" s="188"/>
    </row>
    <row r="52" spans="2:11" s="182" customFormat="1" ht="15.75" customHeight="1" x14ac:dyDescent="0.25">
      <c r="B52" s="159" t="s">
        <v>104</v>
      </c>
      <c r="C52" s="59"/>
      <c r="D52" s="59"/>
      <c r="E52" s="59"/>
      <c r="F52" s="148"/>
      <c r="G52" s="146"/>
      <c r="H52" s="59"/>
      <c r="I52" s="183"/>
      <c r="J52" s="194"/>
      <c r="K52" s="188"/>
    </row>
    <row r="53" spans="2:11" s="182" customFormat="1" ht="15.75" customHeight="1" x14ac:dyDescent="0.25">
      <c r="B53" s="209">
        <v>1</v>
      </c>
      <c r="C53" s="59" t="s">
        <v>34</v>
      </c>
      <c r="E53" s="59"/>
      <c r="F53" s="208"/>
      <c r="G53" s="147">
        <f>IF(F53=0,0,(F53/F54)*parameters!C3/12)</f>
        <v>0</v>
      </c>
      <c r="H53" s="59"/>
      <c r="I53" s="183"/>
      <c r="J53" s="194"/>
      <c r="K53" s="188"/>
    </row>
    <row r="54" spans="2:11" s="182" customFormat="1" ht="15.75" customHeight="1" thickBot="1" x14ac:dyDescent="0.3">
      <c r="B54" s="159"/>
      <c r="C54" s="59" t="s">
        <v>3</v>
      </c>
      <c r="E54" s="59"/>
      <c r="F54" s="210"/>
      <c r="G54" s="146"/>
      <c r="H54" s="59"/>
      <c r="I54" s="183"/>
      <c r="J54" s="194"/>
      <c r="K54" s="188"/>
    </row>
    <row r="55" spans="2:11" s="182" customFormat="1" ht="15.75" customHeight="1" thickTop="1" x14ac:dyDescent="0.25">
      <c r="B55" s="209">
        <v>2</v>
      </c>
      <c r="C55" s="59" t="s">
        <v>34</v>
      </c>
      <c r="E55" s="59"/>
      <c r="F55" s="211"/>
      <c r="G55" s="147">
        <f>IF(F55=0,0,(F55/F56)*parameters!C3/12)</f>
        <v>0</v>
      </c>
      <c r="H55" s="59"/>
      <c r="I55" s="183"/>
      <c r="J55" s="194"/>
      <c r="K55" s="188"/>
    </row>
    <row r="56" spans="2:11" s="182" customFormat="1" ht="15.75" customHeight="1" x14ac:dyDescent="0.25">
      <c r="B56" s="159"/>
      <c r="C56" s="59" t="s">
        <v>3</v>
      </c>
      <c r="E56" s="59"/>
      <c r="F56" s="208"/>
      <c r="G56" s="146"/>
      <c r="H56" s="59"/>
      <c r="I56" s="183"/>
      <c r="J56" s="194"/>
      <c r="K56" s="188"/>
    </row>
    <row r="57" spans="2:11" s="182" customFormat="1" ht="15.75" customHeight="1" x14ac:dyDescent="0.25">
      <c r="B57" s="159"/>
      <c r="C57" s="59"/>
      <c r="D57" s="59"/>
      <c r="E57" s="59"/>
      <c r="F57" s="59"/>
      <c r="G57" s="59"/>
      <c r="H57" s="59"/>
      <c r="I57" s="183"/>
      <c r="J57" s="194"/>
      <c r="K57" s="188"/>
    </row>
    <row r="58" spans="2:11" s="182" customFormat="1" ht="15.75" customHeight="1" x14ac:dyDescent="0.25">
      <c r="B58" s="159" t="s">
        <v>99</v>
      </c>
      <c r="C58" s="59"/>
      <c r="D58" s="59"/>
      <c r="E58" s="59"/>
      <c r="F58" s="59"/>
      <c r="G58" s="59"/>
      <c r="H58" s="150">
        <f>IF((G51+G53+G55)&lt;=parameters!C3,(G51+G53+G55),parameters!C3)</f>
        <v>0</v>
      </c>
      <c r="I58" s="187"/>
      <c r="J58" s="194"/>
      <c r="K58" s="188"/>
    </row>
    <row r="59" spans="2:11" s="182" customFormat="1" ht="15.75" customHeight="1" x14ac:dyDescent="0.25">
      <c r="B59" s="159"/>
      <c r="C59" s="59"/>
      <c r="D59" s="59"/>
      <c r="E59" s="59"/>
      <c r="F59" s="59"/>
      <c r="G59" s="59"/>
      <c r="H59" s="150"/>
      <c r="I59" s="187"/>
      <c r="J59" s="194"/>
      <c r="K59" s="188"/>
    </row>
    <row r="60" spans="2:11" s="182" customFormat="1" ht="15.75" customHeight="1" x14ac:dyDescent="0.25">
      <c r="B60" s="159"/>
      <c r="C60" s="59"/>
      <c r="D60" s="59"/>
      <c r="E60" s="59"/>
      <c r="F60" s="59"/>
      <c r="G60" s="59"/>
      <c r="H60" s="59"/>
      <c r="I60" s="183"/>
      <c r="J60" s="194"/>
      <c r="K60" s="188"/>
    </row>
    <row r="61" spans="2:11" s="182" customFormat="1" ht="15.75" customHeight="1" x14ac:dyDescent="0.25">
      <c r="B61" s="209" t="s">
        <v>130</v>
      </c>
      <c r="C61" s="165"/>
      <c r="D61" s="59"/>
      <c r="E61" s="59"/>
      <c r="F61" s="59"/>
      <c r="G61" s="59"/>
      <c r="H61" s="59"/>
      <c r="I61" s="183"/>
      <c r="J61" s="194"/>
      <c r="K61" s="188"/>
    </row>
    <row r="62" spans="2:11" s="182" customFormat="1" ht="15.75" customHeight="1" x14ac:dyDescent="0.25">
      <c r="B62" s="159"/>
      <c r="C62" s="59"/>
      <c r="D62" s="59"/>
      <c r="E62" s="59"/>
      <c r="F62" s="59"/>
      <c r="G62" s="59"/>
      <c r="H62" s="59"/>
      <c r="I62" s="183"/>
      <c r="J62" s="194"/>
      <c r="K62" s="188"/>
    </row>
    <row r="63" spans="2:11" s="182" customFormat="1" ht="15.75" customHeight="1" x14ac:dyDescent="0.25">
      <c r="B63" s="159" t="s">
        <v>75</v>
      </c>
      <c r="C63" s="59"/>
      <c r="D63" s="59"/>
      <c r="E63" s="59"/>
      <c r="F63" s="59"/>
      <c r="G63" s="59"/>
      <c r="H63" s="59"/>
      <c r="I63" s="183"/>
      <c r="J63" s="194"/>
      <c r="K63" s="188"/>
    </row>
    <row r="64" spans="2:11" s="182" customFormat="1" ht="15.75" customHeight="1" x14ac:dyDescent="0.25">
      <c r="B64" s="159" t="s">
        <v>35</v>
      </c>
      <c r="C64" s="59"/>
      <c r="D64" s="59"/>
      <c r="E64" s="59"/>
      <c r="F64" s="59"/>
      <c r="G64" s="59"/>
      <c r="H64" s="73">
        <f>'ber. elders gebr. Ahk '!G33</f>
        <v>0</v>
      </c>
      <c r="I64" s="183"/>
      <c r="J64" s="194"/>
      <c r="K64" s="188"/>
    </row>
    <row r="65" spans="2:11" s="182" customFormat="1" ht="15.75" customHeight="1" x14ac:dyDescent="0.25">
      <c r="G65" s="59"/>
      <c r="H65" s="148"/>
      <c r="I65" s="183"/>
      <c r="J65" s="194"/>
      <c r="K65" s="188"/>
    </row>
    <row r="66" spans="2:11" s="182" customFormat="1" ht="16.5" customHeight="1" x14ac:dyDescent="0.25">
      <c r="B66" s="414" t="s">
        <v>105</v>
      </c>
      <c r="C66" s="415"/>
      <c r="D66" s="415"/>
      <c r="E66" s="415"/>
      <c r="F66" s="415"/>
      <c r="G66" s="59"/>
      <c r="H66" s="73">
        <f>'ber. elders gebr. Ahk Vordering'!G34</f>
        <v>0</v>
      </c>
      <c r="I66" s="183"/>
      <c r="J66" s="194"/>
      <c r="K66" s="188"/>
    </row>
    <row r="67" spans="2:11" s="182" customFormat="1" ht="15.75" customHeight="1" x14ac:dyDescent="0.25">
      <c r="B67" s="159" t="s">
        <v>36</v>
      </c>
      <c r="C67" s="59"/>
      <c r="D67" s="59"/>
      <c r="E67" s="59"/>
      <c r="F67" s="59"/>
      <c r="G67" s="59"/>
      <c r="H67" s="147">
        <f>H64+H66</f>
        <v>0</v>
      </c>
      <c r="I67" s="187"/>
      <c r="J67" s="194"/>
      <c r="K67" s="188"/>
    </row>
    <row r="68" spans="2:11" s="182" customFormat="1" ht="15.75" customHeight="1" x14ac:dyDescent="0.25">
      <c r="B68" s="159"/>
      <c r="C68" s="59"/>
      <c r="D68" s="59"/>
      <c r="E68" s="59"/>
      <c r="F68" s="59"/>
      <c r="G68" s="59"/>
      <c r="H68" s="147"/>
      <c r="I68" s="183"/>
      <c r="J68" s="194"/>
      <c r="K68" s="188"/>
    </row>
    <row r="69" spans="2:11" s="182" customFormat="1" ht="15.75" customHeight="1" x14ac:dyDescent="0.25">
      <c r="B69" s="209" t="s">
        <v>76</v>
      </c>
      <c r="C69" s="165"/>
      <c r="D69" s="59"/>
      <c r="E69" s="59"/>
      <c r="F69" s="59"/>
      <c r="G69" s="59"/>
      <c r="H69" s="212">
        <f>IF(H58-H67&lt;=0,0,H58-H67)</f>
        <v>0</v>
      </c>
      <c r="I69" s="187"/>
      <c r="J69" s="194"/>
      <c r="K69" s="188"/>
    </row>
    <row r="70" spans="2:11" s="182" customFormat="1" ht="15.75" customHeight="1" x14ac:dyDescent="0.25">
      <c r="B70" s="163"/>
      <c r="C70" s="153"/>
      <c r="D70" s="153"/>
      <c r="E70" s="153"/>
      <c r="F70" s="153"/>
      <c r="G70" s="153"/>
      <c r="H70" s="154"/>
      <c r="I70" s="190"/>
      <c r="J70" s="194"/>
      <c r="K70" s="188"/>
    </row>
    <row r="71" spans="2:11" s="182" customFormat="1" ht="15.75" customHeight="1" x14ac:dyDescent="0.25">
      <c r="B71" s="59"/>
      <c r="C71" s="59"/>
      <c r="D71" s="59"/>
      <c r="E71" s="59"/>
      <c r="F71" s="59"/>
      <c r="G71" s="59"/>
      <c r="H71" s="150"/>
      <c r="I71" s="193"/>
      <c r="J71" s="183"/>
    </row>
    <row r="72" spans="2:11" s="182" customFormat="1" ht="15.75" customHeight="1" x14ac:dyDescent="0.25">
      <c r="B72" s="156" t="s">
        <v>77</v>
      </c>
      <c r="C72" s="334"/>
      <c r="D72" s="157"/>
      <c r="E72" s="157"/>
      <c r="F72" s="157"/>
      <c r="G72" s="157"/>
      <c r="H72" s="157"/>
      <c r="I72" s="195"/>
      <c r="J72" s="183"/>
    </row>
    <row r="73" spans="2:11" s="182" customFormat="1" ht="15.75" customHeight="1" x14ac:dyDescent="0.25">
      <c r="B73" s="159"/>
      <c r="C73" s="59"/>
      <c r="D73" s="59"/>
      <c r="E73" s="59"/>
      <c r="F73" s="59"/>
      <c r="G73" s="59"/>
      <c r="H73" s="59"/>
      <c r="I73" s="196"/>
      <c r="J73" s="183"/>
    </row>
    <row r="74" spans="2:11" s="182" customFormat="1" ht="15.75" customHeight="1" x14ac:dyDescent="0.25">
      <c r="B74" s="159" t="s">
        <v>78</v>
      </c>
      <c r="C74" s="59"/>
      <c r="D74" s="59"/>
      <c r="E74" s="59"/>
      <c r="F74" s="59"/>
      <c r="G74" s="59"/>
      <c r="H74" s="146">
        <f>H47</f>
        <v>0</v>
      </c>
      <c r="I74" s="196"/>
      <c r="J74" s="183"/>
    </row>
    <row r="75" spans="2:11" s="182" customFormat="1" ht="15.75" customHeight="1" thickBot="1" x14ac:dyDescent="0.3">
      <c r="B75" s="159" t="s">
        <v>79</v>
      </c>
      <c r="C75" s="59"/>
      <c r="D75" s="59"/>
      <c r="E75" s="59"/>
      <c r="F75" s="59"/>
      <c r="G75" s="59"/>
      <c r="H75" s="55">
        <f>H69</f>
        <v>0</v>
      </c>
      <c r="I75" s="198"/>
      <c r="J75" s="183"/>
    </row>
    <row r="76" spans="2:11" s="182" customFormat="1" ht="15.75" customHeight="1" thickTop="1" x14ac:dyDescent="0.25">
      <c r="B76" s="159" t="s">
        <v>80</v>
      </c>
      <c r="C76" s="59"/>
      <c r="D76" s="59"/>
      <c r="E76" s="59"/>
      <c r="F76" s="59"/>
      <c r="G76" s="59"/>
      <c r="H76" s="146">
        <f>IF(H74-H75&lt;=0,0,H74-H75)</f>
        <v>0</v>
      </c>
      <c r="I76" s="196"/>
      <c r="J76" s="183"/>
    </row>
    <row r="77" spans="2:11" s="182" customFormat="1" ht="15.75" customHeight="1" x14ac:dyDescent="0.25">
      <c r="B77" s="159"/>
      <c r="C77" s="59"/>
      <c r="D77" s="59"/>
      <c r="E77" s="59"/>
      <c r="F77" s="59"/>
      <c r="G77" s="59"/>
      <c r="H77" s="59"/>
      <c r="I77" s="196"/>
      <c r="J77" s="183"/>
    </row>
    <row r="78" spans="2:11" s="182" customFormat="1" ht="15.75" customHeight="1" x14ac:dyDescent="0.25">
      <c r="B78" s="159" t="s">
        <v>81</v>
      </c>
      <c r="C78" s="59"/>
      <c r="D78" s="59"/>
      <c r="E78" s="59"/>
      <c r="F78" s="146">
        <f>H76</f>
        <v>0</v>
      </c>
      <c r="G78" s="59" t="str">
        <f>parameters!$F$12</f>
        <v>x 58,91%</v>
      </c>
      <c r="H78" s="146">
        <f>H76*parameters!$C$12</f>
        <v>0</v>
      </c>
      <c r="I78" s="196"/>
      <c r="J78" s="183"/>
    </row>
    <row r="79" spans="2:11" s="182" customFormat="1" ht="15.75" customHeight="1" thickBot="1" x14ac:dyDescent="0.3">
      <c r="B79" s="159" t="s">
        <v>82</v>
      </c>
      <c r="C79" s="59"/>
      <c r="D79" s="59"/>
      <c r="E79" s="59"/>
      <c r="F79" s="59"/>
      <c r="G79" s="59"/>
      <c r="H79" s="55">
        <f>H75</f>
        <v>0</v>
      </c>
      <c r="I79" s="196"/>
      <c r="J79" s="183"/>
    </row>
    <row r="80" spans="2:11" s="182" customFormat="1" ht="15.75" customHeight="1" thickTop="1" x14ac:dyDescent="0.25">
      <c r="B80" s="213" t="s">
        <v>32</v>
      </c>
      <c r="C80" s="353"/>
      <c r="D80" s="59"/>
      <c r="E80" s="59"/>
      <c r="F80" s="59"/>
      <c r="G80" s="59"/>
      <c r="H80" s="150">
        <f>IF(H78-H79&lt;=0,0,H78-H79)</f>
        <v>0</v>
      </c>
      <c r="I80" s="196"/>
      <c r="J80" s="183"/>
    </row>
    <row r="81" spans="1:14" s="182" customFormat="1" ht="15.75" customHeight="1" x14ac:dyDescent="0.25">
      <c r="B81" s="163"/>
      <c r="C81" s="153"/>
      <c r="D81" s="153"/>
      <c r="E81" s="153"/>
      <c r="F81" s="153"/>
      <c r="G81" s="153"/>
      <c r="H81" s="153"/>
      <c r="I81" s="197"/>
      <c r="J81" s="183"/>
    </row>
    <row r="82" spans="1:14" s="182" customFormat="1" ht="15.75" customHeight="1" x14ac:dyDescent="0.25">
      <c r="B82" s="59"/>
      <c r="C82" s="59"/>
      <c r="D82" s="59"/>
      <c r="E82" s="59"/>
      <c r="F82" s="59"/>
      <c r="G82" s="214"/>
      <c r="H82" s="59"/>
      <c r="I82" s="183"/>
      <c r="J82" s="179"/>
    </row>
    <row r="83" spans="1:14" s="182" customFormat="1" ht="15.75" customHeight="1" x14ac:dyDescent="0.25">
      <c r="B83" s="49" t="s">
        <v>106</v>
      </c>
      <c r="C83" s="49"/>
      <c r="D83" s="50"/>
      <c r="E83" s="50"/>
      <c r="F83" s="50"/>
      <c r="G83" s="50"/>
      <c r="H83" s="50"/>
      <c r="I83" s="179"/>
      <c r="J83" s="179"/>
    </row>
    <row r="84" spans="1:14" s="182" customFormat="1" ht="15.75" customHeight="1" x14ac:dyDescent="0.25">
      <c r="B84" s="50"/>
      <c r="C84" s="50"/>
      <c r="D84" s="50"/>
      <c r="E84" s="50"/>
      <c r="F84" s="200" t="s">
        <v>128</v>
      </c>
      <c r="G84" s="50"/>
      <c r="H84" s="49" t="s">
        <v>127</v>
      </c>
      <c r="I84" s="179"/>
      <c r="J84" s="179"/>
      <c r="N84" s="188"/>
    </row>
    <row r="85" spans="1:14" s="182" customFormat="1" ht="15.75" customHeight="1" x14ac:dyDescent="0.25">
      <c r="B85" s="50" t="s">
        <v>78</v>
      </c>
      <c r="C85" s="50"/>
      <c r="D85" s="50"/>
      <c r="E85" s="50"/>
      <c r="F85" s="354">
        <f>H7</f>
        <v>0</v>
      </c>
      <c r="G85" s="51"/>
      <c r="H85" s="52">
        <f>H45</f>
        <v>0</v>
      </c>
      <c r="I85" s="179"/>
      <c r="J85" s="179"/>
    </row>
    <row r="86" spans="1:14" s="182" customFormat="1" ht="15.75" customHeight="1" x14ac:dyDescent="0.25">
      <c r="B86" s="50" t="s">
        <v>89</v>
      </c>
      <c r="C86" s="50"/>
      <c r="D86" s="50"/>
      <c r="E86" s="50"/>
      <c r="F86" s="354">
        <f>H8</f>
        <v>0</v>
      </c>
      <c r="G86" s="51"/>
      <c r="H86" s="52">
        <f>H46</f>
        <v>0</v>
      </c>
      <c r="I86" s="179"/>
      <c r="J86" s="179"/>
    </row>
    <row r="87" spans="1:14" s="182" customFormat="1" ht="15.75" customHeight="1" thickBot="1" x14ac:dyDescent="0.3">
      <c r="B87" s="50" t="s">
        <v>90</v>
      </c>
      <c r="C87" s="50"/>
      <c r="D87" s="50"/>
      <c r="E87" s="50"/>
      <c r="F87" s="355">
        <f>H37</f>
        <v>0</v>
      </c>
      <c r="G87" s="51"/>
      <c r="H87" s="55">
        <f>H80</f>
        <v>0</v>
      </c>
      <c r="I87" s="179"/>
      <c r="J87" s="179"/>
    </row>
    <row r="88" spans="1:14" s="182" customFormat="1" ht="15.75" customHeight="1" thickTop="1" x14ac:dyDescent="0.25">
      <c r="B88" s="50" t="s">
        <v>91</v>
      </c>
      <c r="C88" s="50"/>
      <c r="D88" s="50"/>
      <c r="E88" s="50"/>
      <c r="F88" s="354">
        <f>SUM(F85:F87)</f>
        <v>0</v>
      </c>
      <c r="G88" s="51"/>
      <c r="H88" s="52">
        <f>SUM(H85:H87)</f>
        <v>0</v>
      </c>
      <c r="I88" s="179"/>
      <c r="J88" s="179"/>
    </row>
    <row r="89" spans="1:14" s="182" customFormat="1" ht="15.75" customHeight="1" x14ac:dyDescent="0.25">
      <c r="B89" s="50"/>
      <c r="C89" s="50"/>
      <c r="D89" s="50"/>
      <c r="E89" s="50"/>
      <c r="F89" s="50"/>
      <c r="G89" s="52"/>
      <c r="H89" s="50"/>
      <c r="I89" s="179"/>
      <c r="J89" s="179"/>
    </row>
    <row r="90" spans="1:14" s="182" customFormat="1" ht="15.75" customHeight="1" thickBot="1" x14ac:dyDescent="0.3">
      <c r="B90" s="50"/>
      <c r="C90" s="50"/>
      <c r="D90" s="50"/>
      <c r="E90" s="50"/>
      <c r="F90" s="50"/>
      <c r="G90" s="52"/>
      <c r="H90" s="50"/>
      <c r="I90" s="179"/>
      <c r="J90" s="179"/>
    </row>
    <row r="91" spans="1:14" s="74" customFormat="1" ht="15" customHeight="1" x14ac:dyDescent="0.25">
      <c r="A91" s="72"/>
      <c r="B91" s="250" t="s">
        <v>30</v>
      </c>
      <c r="C91" s="251"/>
      <c r="D91" s="251"/>
      <c r="E91" s="251"/>
      <c r="F91" s="251"/>
      <c r="G91" s="252"/>
      <c r="H91" s="76"/>
      <c r="I91" s="72"/>
    </row>
    <row r="92" spans="1:14" s="74" customFormat="1" ht="15" customHeight="1" x14ac:dyDescent="0.25">
      <c r="A92" s="72"/>
      <c r="B92" s="356"/>
      <c r="C92" s="166"/>
      <c r="D92" s="166"/>
      <c r="E92" s="166"/>
      <c r="F92" s="166"/>
      <c r="G92" s="253"/>
      <c r="H92" s="72"/>
      <c r="I92" s="72"/>
    </row>
    <row r="93" spans="1:14" s="74" customFormat="1" ht="15" customHeight="1" x14ac:dyDescent="0.25">
      <c r="A93" s="72"/>
      <c r="B93" s="356"/>
      <c r="C93" s="166"/>
      <c r="D93" s="166" t="s">
        <v>31</v>
      </c>
      <c r="E93" s="166"/>
      <c r="F93" s="167">
        <f>H9-H47</f>
        <v>0</v>
      </c>
      <c r="G93" s="253"/>
      <c r="H93" s="75"/>
      <c r="I93" s="72"/>
    </row>
    <row r="94" spans="1:14" s="74" customFormat="1" ht="15" customHeight="1" x14ac:dyDescent="0.25">
      <c r="A94" s="72"/>
      <c r="B94" s="356"/>
      <c r="C94" s="166"/>
      <c r="D94" s="166"/>
      <c r="E94" s="166"/>
      <c r="F94" s="166"/>
      <c r="G94" s="253"/>
      <c r="H94" s="72"/>
      <c r="I94" s="72"/>
    </row>
    <row r="95" spans="1:14" s="74" customFormat="1" ht="15" customHeight="1" x14ac:dyDescent="0.25">
      <c r="A95" s="72"/>
      <c r="B95" s="356"/>
      <c r="C95" s="166"/>
      <c r="D95" s="254" t="s">
        <v>32</v>
      </c>
      <c r="E95" s="254"/>
      <c r="F95" s="249">
        <f>IF(F87-H87&lt;0,0,F87-H87)</f>
        <v>0</v>
      </c>
      <c r="G95" s="255"/>
      <c r="H95" s="75"/>
      <c r="I95" s="72"/>
    </row>
    <row r="96" spans="1:14" s="74" customFormat="1" ht="15" customHeight="1" thickBot="1" x14ac:dyDescent="0.3">
      <c r="A96" s="72"/>
      <c r="B96" s="357"/>
      <c r="C96" s="256"/>
      <c r="D96" s="256" t="s">
        <v>33</v>
      </c>
      <c r="E96" s="256"/>
      <c r="F96" s="257">
        <f>SUM(F93:F95)</f>
        <v>0</v>
      </c>
      <c r="G96" s="258"/>
      <c r="H96" s="75"/>
      <c r="I96" s="72"/>
    </row>
    <row r="97" spans="2:10" ht="15.75" customHeight="1" x14ac:dyDescent="0.25">
      <c r="B97" s="51"/>
      <c r="C97" s="51"/>
      <c r="D97" s="51"/>
      <c r="E97" s="51"/>
      <c r="F97" s="51"/>
      <c r="G97" s="51"/>
      <c r="H97" s="50"/>
      <c r="I97" s="23"/>
      <c r="J97" s="24"/>
    </row>
    <row r="98" spans="2:10" x14ac:dyDescent="0.25">
      <c r="B98" s="368" t="s">
        <v>87</v>
      </c>
      <c r="C98" s="369"/>
      <c r="D98" s="172"/>
      <c r="E98" s="433" t="str">
        <f>parameters!$F$17</f>
        <v>6,75% x</v>
      </c>
      <c r="F98" s="434">
        <f>F96</f>
        <v>0</v>
      </c>
      <c r="G98" s="432">
        <f>F98*parameters!C17</f>
        <v>0</v>
      </c>
      <c r="H98" s="24"/>
      <c r="I98" s="24"/>
    </row>
    <row r="99" spans="2:10" x14ac:dyDescent="0.25">
      <c r="B99" s="24"/>
      <c r="C99" s="24"/>
      <c r="D99" s="24"/>
      <c r="E99" s="24"/>
      <c r="F99" s="24"/>
      <c r="G99" s="24"/>
      <c r="H99" s="24"/>
      <c r="I99" s="24"/>
      <c r="J99" s="24"/>
    </row>
    <row r="100" spans="2:10" x14ac:dyDescent="0.25">
      <c r="B100" s="24"/>
      <c r="C100" s="34" t="s">
        <v>94</v>
      </c>
      <c r="D100" s="35"/>
      <c r="E100" s="35"/>
      <c r="F100" s="35"/>
      <c r="G100" s="36"/>
      <c r="H100" s="24"/>
      <c r="I100" s="24"/>
    </row>
    <row r="101" spans="2:10" x14ac:dyDescent="0.25">
      <c r="B101" s="24"/>
      <c r="C101" s="423"/>
      <c r="D101" s="424"/>
      <c r="E101" s="424"/>
      <c r="F101" s="424"/>
      <c r="G101" s="425"/>
      <c r="H101" s="24"/>
      <c r="I101" s="24"/>
    </row>
    <row r="102" spans="2:10" x14ac:dyDescent="0.25">
      <c r="B102" s="24"/>
      <c r="C102" s="426"/>
      <c r="D102" s="427"/>
      <c r="E102" s="427"/>
      <c r="F102" s="427"/>
      <c r="G102" s="428"/>
      <c r="H102" s="24"/>
      <c r="I102" s="24"/>
    </row>
    <row r="103" spans="2:10" x14ac:dyDescent="0.25">
      <c r="B103" s="24"/>
      <c r="C103" s="426"/>
      <c r="D103" s="427"/>
      <c r="E103" s="427"/>
      <c r="F103" s="427"/>
      <c r="G103" s="428"/>
      <c r="H103" s="24"/>
      <c r="I103" s="24"/>
    </row>
    <row r="104" spans="2:10" x14ac:dyDescent="0.25">
      <c r="B104" s="24"/>
      <c r="C104" s="426"/>
      <c r="D104" s="427"/>
      <c r="E104" s="427"/>
      <c r="F104" s="427"/>
      <c r="G104" s="428"/>
      <c r="H104" s="24"/>
      <c r="I104" s="24"/>
    </row>
    <row r="105" spans="2:10" x14ac:dyDescent="0.25">
      <c r="B105" s="24"/>
      <c r="C105" s="426"/>
      <c r="D105" s="427"/>
      <c r="E105" s="427"/>
      <c r="F105" s="427"/>
      <c r="G105" s="428"/>
      <c r="H105" s="24"/>
      <c r="I105" s="24"/>
    </row>
    <row r="106" spans="2:10" x14ac:dyDescent="0.25">
      <c r="B106" s="24"/>
      <c r="C106" s="426"/>
      <c r="D106" s="427"/>
      <c r="E106" s="427"/>
      <c r="F106" s="427"/>
      <c r="G106" s="428"/>
      <c r="H106" s="24"/>
      <c r="I106" s="24"/>
    </row>
    <row r="107" spans="2:10" x14ac:dyDescent="0.25">
      <c r="B107" s="24"/>
      <c r="C107" s="426"/>
      <c r="D107" s="427"/>
      <c r="E107" s="427"/>
      <c r="F107" s="427"/>
      <c r="G107" s="428"/>
      <c r="H107" s="24"/>
      <c r="I107" s="24"/>
    </row>
    <row r="108" spans="2:10" x14ac:dyDescent="0.25">
      <c r="B108" s="24"/>
      <c r="C108" s="426"/>
      <c r="D108" s="427"/>
      <c r="E108" s="427"/>
      <c r="F108" s="427"/>
      <c r="G108" s="428"/>
      <c r="H108" s="24"/>
      <c r="I108" s="24"/>
    </row>
    <row r="109" spans="2:10" x14ac:dyDescent="0.25">
      <c r="B109" s="24"/>
      <c r="C109" s="426"/>
      <c r="D109" s="427"/>
      <c r="E109" s="427"/>
      <c r="F109" s="427"/>
      <c r="G109" s="428"/>
      <c r="H109" s="24"/>
      <c r="I109" s="24"/>
    </row>
    <row r="110" spans="2:10" x14ac:dyDescent="0.25">
      <c r="B110" s="24"/>
      <c r="C110" s="426"/>
      <c r="D110" s="427"/>
      <c r="E110" s="427"/>
      <c r="F110" s="427"/>
      <c r="G110" s="428"/>
      <c r="H110" s="24"/>
      <c r="I110" s="24"/>
    </row>
    <row r="111" spans="2:10" x14ac:dyDescent="0.25">
      <c r="B111" s="24"/>
      <c r="C111" s="429"/>
      <c r="D111" s="430"/>
      <c r="E111" s="430"/>
      <c r="F111" s="430"/>
      <c r="G111" s="431"/>
      <c r="H111" s="24"/>
      <c r="I111" s="24"/>
    </row>
    <row r="112" spans="2:10" x14ac:dyDescent="0.25">
      <c r="B112" s="24"/>
      <c r="C112" s="24"/>
      <c r="D112" s="234" t="s">
        <v>133</v>
      </c>
      <c r="E112" s="28"/>
      <c r="F112" s="28"/>
      <c r="G112" s="28"/>
      <c r="H112" s="28"/>
      <c r="I112" s="24"/>
      <c r="J112" s="24"/>
    </row>
    <row r="113" spans="2:10" x14ac:dyDescent="0.25">
      <c r="B113" s="24"/>
      <c r="C113" s="24"/>
      <c r="D113" s="24"/>
      <c r="E113" s="24"/>
      <c r="F113" s="24"/>
      <c r="G113" s="24"/>
      <c r="H113" s="24"/>
      <c r="I113" s="24"/>
      <c r="J113" s="24"/>
    </row>
    <row r="114" spans="2:10" x14ac:dyDescent="0.25">
      <c r="B114" s="24"/>
      <c r="C114" s="24"/>
      <c r="D114" s="24"/>
      <c r="E114" s="24"/>
      <c r="F114" s="24"/>
      <c r="G114" s="24"/>
      <c r="H114" s="24"/>
      <c r="I114" s="24"/>
      <c r="J114" s="24"/>
    </row>
    <row r="115" spans="2:10" x14ac:dyDescent="0.25">
      <c r="B115" s="24"/>
      <c r="C115" s="24"/>
      <c r="D115" s="24"/>
      <c r="E115" s="24"/>
      <c r="F115" s="24"/>
      <c r="G115" s="24"/>
      <c r="H115" s="24"/>
      <c r="I115" s="24"/>
      <c r="J115" s="24"/>
    </row>
    <row r="116" spans="2:10" x14ac:dyDescent="0.25">
      <c r="B116" s="24"/>
      <c r="C116" s="24"/>
      <c r="D116" s="24"/>
      <c r="E116" s="24"/>
      <c r="F116" s="24"/>
      <c r="G116" s="24"/>
      <c r="H116" s="24"/>
      <c r="I116" s="24"/>
      <c r="J116" s="24"/>
    </row>
    <row r="117" spans="2:10" x14ac:dyDescent="0.25">
      <c r="B117" s="24"/>
      <c r="C117" s="24"/>
      <c r="D117" s="24"/>
      <c r="E117" s="24"/>
      <c r="F117" s="24"/>
      <c r="G117" s="24"/>
      <c r="H117" s="24"/>
      <c r="I117" s="24"/>
      <c r="J117" s="24"/>
    </row>
    <row r="118" spans="2:10" x14ac:dyDescent="0.25">
      <c r="B118" s="24"/>
      <c r="C118" s="24"/>
      <c r="D118" s="24"/>
      <c r="E118" s="24"/>
      <c r="F118" s="24"/>
      <c r="G118" s="24"/>
      <c r="H118" s="24"/>
      <c r="I118" s="24"/>
      <c r="J118" s="24"/>
    </row>
    <row r="119" spans="2:10" x14ac:dyDescent="0.25">
      <c r="B119" s="24"/>
      <c r="C119" s="24"/>
      <c r="D119" s="24"/>
      <c r="E119" s="24"/>
      <c r="F119" s="24"/>
      <c r="G119" s="24"/>
      <c r="H119" s="24"/>
      <c r="I119" s="24"/>
      <c r="J119" s="24"/>
    </row>
    <row r="120" spans="2:10" x14ac:dyDescent="0.25">
      <c r="B120" s="24"/>
      <c r="C120" s="24"/>
      <c r="D120" s="24"/>
      <c r="E120" s="24"/>
      <c r="F120" s="24"/>
      <c r="G120" s="24"/>
      <c r="H120" s="24"/>
      <c r="I120" s="24"/>
      <c r="J120" s="24"/>
    </row>
    <row r="121" spans="2:10" x14ac:dyDescent="0.25">
      <c r="B121" s="24"/>
      <c r="C121" s="24"/>
      <c r="D121" s="24"/>
      <c r="E121" s="24"/>
      <c r="F121" s="24"/>
      <c r="G121" s="24"/>
      <c r="H121" s="24"/>
      <c r="I121" s="24"/>
      <c r="J121" s="24"/>
    </row>
    <row r="122" spans="2:10" x14ac:dyDescent="0.25">
      <c r="B122" s="24"/>
      <c r="C122" s="24"/>
      <c r="D122" s="24"/>
      <c r="E122" s="24"/>
      <c r="F122" s="24"/>
      <c r="G122" s="24"/>
      <c r="H122" s="24"/>
      <c r="I122" s="24"/>
      <c r="J122" s="24"/>
    </row>
    <row r="123" spans="2:10" x14ac:dyDescent="0.25">
      <c r="B123" s="24"/>
      <c r="C123" s="24"/>
      <c r="D123" s="24"/>
      <c r="E123" s="24"/>
      <c r="F123" s="24"/>
      <c r="G123" s="24"/>
      <c r="H123" s="24"/>
      <c r="I123" s="24"/>
      <c r="J123" s="24"/>
    </row>
    <row r="124" spans="2:10" x14ac:dyDescent="0.25">
      <c r="B124" s="24"/>
      <c r="C124" s="24"/>
      <c r="D124" s="24"/>
      <c r="E124" s="24"/>
      <c r="F124" s="24"/>
      <c r="G124" s="24"/>
      <c r="H124" s="24"/>
      <c r="I124" s="24"/>
      <c r="J124" s="24"/>
    </row>
    <row r="125" spans="2:10" x14ac:dyDescent="0.25">
      <c r="B125" s="24"/>
      <c r="C125" s="24"/>
      <c r="D125" s="24"/>
      <c r="E125" s="24"/>
      <c r="F125" s="24"/>
      <c r="G125" s="24"/>
      <c r="H125" s="24"/>
      <c r="I125" s="24"/>
      <c r="J125" s="24"/>
    </row>
    <row r="126" spans="2:10" x14ac:dyDescent="0.25">
      <c r="B126" s="24"/>
      <c r="C126" s="24"/>
      <c r="D126" s="24"/>
      <c r="E126" s="24"/>
      <c r="F126" s="24"/>
      <c r="G126" s="24"/>
      <c r="H126" s="24"/>
      <c r="I126" s="24"/>
      <c r="J126" s="24"/>
    </row>
    <row r="127" spans="2:10" x14ac:dyDescent="0.25">
      <c r="B127" s="24"/>
      <c r="C127" s="24"/>
      <c r="D127" s="24"/>
      <c r="E127" s="24"/>
      <c r="F127" s="24"/>
      <c r="G127" s="24"/>
      <c r="H127" s="24"/>
      <c r="I127" s="24"/>
      <c r="J127" s="24"/>
    </row>
    <row r="128" spans="2:10" x14ac:dyDescent="0.25">
      <c r="B128" s="24"/>
      <c r="C128" s="24"/>
      <c r="D128" s="24"/>
      <c r="E128" s="24"/>
      <c r="F128" s="24"/>
      <c r="G128" s="24"/>
      <c r="H128" s="24"/>
      <c r="I128" s="24"/>
      <c r="J128" s="24"/>
    </row>
    <row r="129" spans="2:10" x14ac:dyDescent="0.25">
      <c r="B129" s="24"/>
      <c r="C129" s="24"/>
      <c r="D129" s="24"/>
      <c r="E129" s="24"/>
      <c r="F129" s="24"/>
      <c r="G129" s="24"/>
      <c r="H129" s="24"/>
      <c r="I129" s="24"/>
      <c r="J129" s="24"/>
    </row>
  </sheetData>
  <sheetProtection algorithmName="SHA-512" hashValue="3ZFh+IZHs8Wri+u58YPWuZq6LS23uFhxluSiP2EI1gNWjtrxxAkFwoQr7gqM20f/fobRVJ3J8Q4X09yo7Vd3Iw==" saltValue="NBuXuaMnSwLQ6mO9dfPuAA==" spinCount="100000" sheet="1" objects="1" scenarios="1" selectLockedCells="1"/>
  <mergeCells count="4">
    <mergeCell ref="C101:G111"/>
    <mergeCell ref="B66:F66"/>
    <mergeCell ref="B4:C4"/>
    <mergeCell ref="B5:C5"/>
  </mergeCells>
  <pageMargins left="0.7" right="0.7" top="0.75" bottom="0.75" header="0.3" footer="0.3"/>
  <pageSetup paperSize="9" orientation="portrait" horizontalDpi="4294967293"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1D999-1618-4D7D-9F52-62AFD1A5AB5F}">
  <sheetPr>
    <tabColor rgb="FF002060"/>
  </sheetPr>
  <dimension ref="B1:K54"/>
  <sheetViews>
    <sheetView topLeftCell="A10" zoomScale="130" zoomScaleNormal="130" workbookViewId="0">
      <selection activeCell="C19" sqref="C19"/>
    </sheetView>
  </sheetViews>
  <sheetFormatPr defaultRowHeight="15" x14ac:dyDescent="0.25"/>
  <cols>
    <col min="1" max="1" width="9.140625" style="271" customWidth="1"/>
    <col min="2" max="2" width="13.85546875" style="271" customWidth="1"/>
    <col min="3" max="3" width="11.85546875" style="271" customWidth="1"/>
    <col min="4" max="4" width="6.28515625" style="271" customWidth="1"/>
    <col min="5" max="5" width="11.85546875" style="271" customWidth="1"/>
    <col min="6" max="6" width="5.7109375" style="271" customWidth="1"/>
    <col min="7" max="7" width="11" style="271" customWidth="1"/>
    <col min="8" max="8" width="10.7109375" style="271" customWidth="1"/>
    <col min="9" max="9" width="11" style="271" customWidth="1"/>
    <col min="10" max="16384" width="9.140625" style="271"/>
  </cols>
  <sheetData>
    <row r="1" spans="2:8" ht="18" x14ac:dyDescent="0.25">
      <c r="B1" s="268" t="str">
        <f>"Bepaling elders gebruikte Ahk "&amp;JAAR!F6&amp;" voor de jaaropgave"</f>
        <v>Bepaling elders gebruikte Ahk 2022 voor de jaaropgave</v>
      </c>
      <c r="C1" s="269"/>
      <c r="D1" s="269"/>
      <c r="E1" s="269"/>
      <c r="F1" s="269"/>
      <c r="G1" s="269"/>
      <c r="H1" s="270"/>
    </row>
    <row r="2" spans="2:8" s="275" customFormat="1" ht="12.75" x14ac:dyDescent="0.2">
      <c r="B2" s="272"/>
      <c r="C2" s="273"/>
      <c r="D2" s="273"/>
      <c r="E2" s="273"/>
      <c r="F2" s="273"/>
      <c r="G2" s="273"/>
      <c r="H2" s="274"/>
    </row>
    <row r="3" spans="2:8" s="176" customFormat="1" ht="15" customHeight="1" x14ac:dyDescent="0.25">
      <c r="B3" s="264" t="s">
        <v>0</v>
      </c>
      <c r="C3" s="395" t="str">
        <f>JAAR!D8</f>
        <v>V. Achternaam</v>
      </c>
      <c r="D3" s="396"/>
      <c r="E3" s="397"/>
      <c r="F3" s="259" t="s">
        <v>51</v>
      </c>
      <c r="G3" s="261">
        <f>JAAR!F6</f>
        <v>2022</v>
      </c>
      <c r="H3" s="178"/>
    </row>
    <row r="4" spans="2:8" s="176" customFormat="1" ht="15" customHeight="1" x14ac:dyDescent="0.25">
      <c r="B4" s="265" t="s">
        <v>120</v>
      </c>
      <c r="C4" s="398">
        <f>JAAR!D10</f>
        <v>99</v>
      </c>
      <c r="D4" s="399"/>
      <c r="E4" s="400"/>
      <c r="F4" s="260" t="s">
        <v>136</v>
      </c>
      <c r="G4" s="266"/>
      <c r="H4" s="178"/>
    </row>
    <row r="5" spans="2:8" x14ac:dyDescent="0.25">
      <c r="B5" s="276"/>
      <c r="C5" s="273"/>
      <c r="D5" s="273"/>
      <c r="E5" s="273"/>
      <c r="F5" s="273"/>
      <c r="G5" s="273"/>
      <c r="H5" s="274"/>
    </row>
    <row r="6" spans="2:8" x14ac:dyDescent="0.25">
      <c r="B6" s="276" t="s">
        <v>8</v>
      </c>
      <c r="C6" s="273"/>
      <c r="D6" s="273"/>
      <c r="E6" s="273"/>
      <c r="F6" s="273"/>
      <c r="G6" s="273"/>
      <c r="H6" s="274"/>
    </row>
    <row r="7" spans="2:8" x14ac:dyDescent="0.25">
      <c r="B7" s="392" t="s">
        <v>139</v>
      </c>
      <c r="C7" s="393"/>
      <c r="D7" s="393"/>
      <c r="E7" s="393"/>
      <c r="F7" s="393"/>
      <c r="G7" s="393"/>
      <c r="H7" s="394"/>
    </row>
    <row r="8" spans="2:8" x14ac:dyDescent="0.25">
      <c r="B8" s="392"/>
      <c r="C8" s="393"/>
      <c r="D8" s="393"/>
      <c r="E8" s="393"/>
      <c r="F8" s="393"/>
      <c r="G8" s="393"/>
      <c r="H8" s="394"/>
    </row>
    <row r="9" spans="2:8" x14ac:dyDescent="0.25">
      <c r="B9" s="392"/>
      <c r="C9" s="393"/>
      <c r="D9" s="393"/>
      <c r="E9" s="393"/>
      <c r="F9" s="393"/>
      <c r="G9" s="393"/>
      <c r="H9" s="394"/>
    </row>
    <row r="10" spans="2:8" x14ac:dyDescent="0.25">
      <c r="B10" s="392" t="s">
        <v>140</v>
      </c>
      <c r="C10" s="393"/>
      <c r="D10" s="393"/>
      <c r="E10" s="393"/>
      <c r="F10" s="393"/>
      <c r="G10" s="393"/>
      <c r="H10" s="394"/>
    </row>
    <row r="11" spans="2:8" x14ac:dyDescent="0.25">
      <c r="B11" s="392"/>
      <c r="C11" s="393"/>
      <c r="D11" s="393"/>
      <c r="E11" s="393"/>
      <c r="F11" s="393"/>
      <c r="G11" s="393"/>
      <c r="H11" s="394"/>
    </row>
    <row r="12" spans="2:8" x14ac:dyDescent="0.25">
      <c r="B12" s="392"/>
      <c r="C12" s="393"/>
      <c r="D12" s="393"/>
      <c r="E12" s="393"/>
      <c r="F12" s="393"/>
      <c r="G12" s="393"/>
      <c r="H12" s="394"/>
    </row>
    <row r="13" spans="2:8" x14ac:dyDescent="0.25">
      <c r="B13" s="392" t="s">
        <v>141</v>
      </c>
      <c r="C13" s="393"/>
      <c r="D13" s="393"/>
      <c r="E13" s="393"/>
      <c r="F13" s="393"/>
      <c r="G13" s="393"/>
      <c r="H13" s="394"/>
    </row>
    <row r="14" spans="2:8" x14ac:dyDescent="0.25">
      <c r="B14" s="392"/>
      <c r="C14" s="393"/>
      <c r="D14" s="393"/>
      <c r="E14" s="393"/>
      <c r="F14" s="393"/>
      <c r="G14" s="393"/>
      <c r="H14" s="394"/>
    </row>
    <row r="15" spans="2:8" x14ac:dyDescent="0.25">
      <c r="B15" s="392"/>
      <c r="C15" s="393"/>
      <c r="D15" s="393"/>
      <c r="E15" s="393"/>
      <c r="F15" s="393"/>
      <c r="G15" s="393"/>
      <c r="H15" s="394"/>
    </row>
    <row r="16" spans="2:8" x14ac:dyDescent="0.25">
      <c r="B16" s="276"/>
      <c r="C16" s="273"/>
      <c r="D16" s="273"/>
      <c r="E16" s="273"/>
      <c r="F16" s="273"/>
      <c r="G16" s="273"/>
      <c r="H16" s="274"/>
    </row>
    <row r="17" spans="2:11" x14ac:dyDescent="0.25">
      <c r="B17" s="277" t="s">
        <v>137</v>
      </c>
      <c r="C17" s="278" t="s">
        <v>125</v>
      </c>
      <c r="D17" s="273"/>
      <c r="E17" s="278" t="s">
        <v>126</v>
      </c>
      <c r="F17" s="273"/>
      <c r="G17" s="273"/>
      <c r="H17" s="274"/>
    </row>
    <row r="18" spans="2:11" x14ac:dyDescent="0.25">
      <c r="B18" s="276" t="s">
        <v>138</v>
      </c>
      <c r="C18" s="279" t="s">
        <v>12</v>
      </c>
      <c r="D18" s="280" t="s">
        <v>13</v>
      </c>
      <c r="E18" s="279" t="s">
        <v>14</v>
      </c>
      <c r="F18" s="280"/>
      <c r="G18" s="281" t="s">
        <v>52</v>
      </c>
      <c r="H18" s="274"/>
    </row>
    <row r="19" spans="2:11" x14ac:dyDescent="0.25">
      <c r="B19" s="276" t="s">
        <v>15</v>
      </c>
      <c r="C19" s="46"/>
      <c r="D19" s="282">
        <f>FLOOR(C19,4.5)</f>
        <v>0</v>
      </c>
      <c r="E19" s="46">
        <v>0</v>
      </c>
      <c r="F19" s="282">
        <f>FLOOR(E19,4.5)</f>
        <v>0</v>
      </c>
      <c r="G19" s="283">
        <f>Berekeningen!E30</f>
        <v>0</v>
      </c>
      <c r="H19" s="274"/>
    </row>
    <row r="20" spans="2:11" x14ac:dyDescent="0.25">
      <c r="B20" s="276" t="s">
        <v>16</v>
      </c>
      <c r="C20" s="46">
        <v>0</v>
      </c>
      <c r="D20" s="284">
        <f t="shared" ref="D20:F30" si="0">FLOOR(C20,4.5)</f>
        <v>0</v>
      </c>
      <c r="E20" s="46"/>
      <c r="F20" s="284">
        <f t="shared" si="0"/>
        <v>0</v>
      </c>
      <c r="G20" s="283">
        <f>Berekeningen!E31</f>
        <v>0</v>
      </c>
      <c r="H20" s="274"/>
    </row>
    <row r="21" spans="2:11" x14ac:dyDescent="0.25">
      <c r="B21" s="276" t="s">
        <v>17</v>
      </c>
      <c r="C21" s="46">
        <v>0</v>
      </c>
      <c r="D21" s="284">
        <f t="shared" si="0"/>
        <v>0</v>
      </c>
      <c r="E21" s="46">
        <v>0</v>
      </c>
      <c r="F21" s="284">
        <f t="shared" si="0"/>
        <v>0</v>
      </c>
      <c r="G21" s="283">
        <f>Berekeningen!E32</f>
        <v>0</v>
      </c>
      <c r="H21" s="274"/>
      <c r="K21" s="285"/>
    </row>
    <row r="22" spans="2:11" x14ac:dyDescent="0.25">
      <c r="B22" s="276" t="s">
        <v>18</v>
      </c>
      <c r="C22" s="46">
        <v>0</v>
      </c>
      <c r="D22" s="284">
        <f>FLOOR(C22,4.5)</f>
        <v>0</v>
      </c>
      <c r="E22" s="46">
        <v>0</v>
      </c>
      <c r="F22" s="284">
        <f>FLOOR(E22,4.5)</f>
        <v>0</v>
      </c>
      <c r="G22" s="283">
        <f>Berekeningen!E33</f>
        <v>0</v>
      </c>
      <c r="H22" s="274"/>
    </row>
    <row r="23" spans="2:11" x14ac:dyDescent="0.25">
      <c r="B23" s="276" t="s">
        <v>19</v>
      </c>
      <c r="C23" s="46">
        <v>0</v>
      </c>
      <c r="D23" s="284">
        <f>FLOOR(C23,4.5)</f>
        <v>0</v>
      </c>
      <c r="E23" s="46">
        <v>0</v>
      </c>
      <c r="F23" s="284">
        <f>FLOOR(E23,4.5)</f>
        <v>0</v>
      </c>
      <c r="G23" s="283">
        <f>Berekeningen!E34</f>
        <v>0</v>
      </c>
      <c r="H23" s="274"/>
      <c r="K23" s="285"/>
    </row>
    <row r="24" spans="2:11" x14ac:dyDescent="0.25">
      <c r="B24" s="276" t="s">
        <v>20</v>
      </c>
      <c r="C24" s="46">
        <v>0</v>
      </c>
      <c r="D24" s="284">
        <f t="shared" si="0"/>
        <v>0</v>
      </c>
      <c r="E24" s="46">
        <v>0</v>
      </c>
      <c r="F24" s="284">
        <f t="shared" si="0"/>
        <v>0</v>
      </c>
      <c r="G24" s="283">
        <f>Berekeningen!E35</f>
        <v>0</v>
      </c>
      <c r="H24" s="274"/>
      <c r="J24" s="286"/>
    </row>
    <row r="25" spans="2:11" x14ac:dyDescent="0.25">
      <c r="B25" s="276" t="s">
        <v>21</v>
      </c>
      <c r="C25" s="46">
        <v>0</v>
      </c>
      <c r="D25" s="284">
        <f t="shared" si="0"/>
        <v>0</v>
      </c>
      <c r="E25" s="46">
        <v>0</v>
      </c>
      <c r="F25" s="284">
        <f t="shared" si="0"/>
        <v>0</v>
      </c>
      <c r="G25" s="283">
        <f>Berekeningen!E36</f>
        <v>0</v>
      </c>
      <c r="H25" s="274"/>
    </row>
    <row r="26" spans="2:11" x14ac:dyDescent="0.25">
      <c r="B26" s="276" t="s">
        <v>22</v>
      </c>
      <c r="C26" s="46">
        <v>0</v>
      </c>
      <c r="D26" s="284">
        <f t="shared" si="0"/>
        <v>0</v>
      </c>
      <c r="E26" s="46">
        <v>0</v>
      </c>
      <c r="F26" s="284">
        <f t="shared" si="0"/>
        <v>0</v>
      </c>
      <c r="G26" s="283">
        <f>Berekeningen!E37</f>
        <v>0</v>
      </c>
      <c r="H26" s="274"/>
    </row>
    <row r="27" spans="2:11" x14ac:dyDescent="0.25">
      <c r="B27" s="276" t="s">
        <v>23</v>
      </c>
      <c r="C27" s="46">
        <v>0</v>
      </c>
      <c r="D27" s="284">
        <f t="shared" si="0"/>
        <v>0</v>
      </c>
      <c r="E27" s="46">
        <v>0</v>
      </c>
      <c r="F27" s="284">
        <f t="shared" si="0"/>
        <v>0</v>
      </c>
      <c r="G27" s="283">
        <f>Berekeningen!E38</f>
        <v>0</v>
      </c>
      <c r="H27" s="274"/>
    </row>
    <row r="28" spans="2:11" x14ac:dyDescent="0.25">
      <c r="B28" s="276" t="s">
        <v>24</v>
      </c>
      <c r="C28" s="46">
        <v>0</v>
      </c>
      <c r="D28" s="284">
        <f t="shared" si="0"/>
        <v>0</v>
      </c>
      <c r="E28" s="46">
        <v>0</v>
      </c>
      <c r="F28" s="284">
        <f t="shared" si="0"/>
        <v>0</v>
      </c>
      <c r="G28" s="283">
        <f>Berekeningen!E39</f>
        <v>0</v>
      </c>
      <c r="H28" s="274"/>
    </row>
    <row r="29" spans="2:11" x14ac:dyDescent="0.25">
      <c r="B29" s="276" t="s">
        <v>25</v>
      </c>
      <c r="C29" s="46">
        <v>0</v>
      </c>
      <c r="D29" s="284">
        <f t="shared" si="0"/>
        <v>0</v>
      </c>
      <c r="E29" s="46">
        <v>0</v>
      </c>
      <c r="F29" s="284">
        <f t="shared" si="0"/>
        <v>0</v>
      </c>
      <c r="G29" s="283">
        <f>Berekeningen!E40</f>
        <v>0</v>
      </c>
      <c r="H29" s="274"/>
    </row>
    <row r="30" spans="2:11" x14ac:dyDescent="0.25">
      <c r="B30" s="276" t="s">
        <v>26</v>
      </c>
      <c r="C30" s="46">
        <v>0</v>
      </c>
      <c r="D30" s="284">
        <f t="shared" si="0"/>
        <v>0</v>
      </c>
      <c r="E30" s="46">
        <v>0</v>
      </c>
      <c r="F30" s="284">
        <f t="shared" si="0"/>
        <v>0</v>
      </c>
      <c r="G30" s="283">
        <f>Berekeningen!E41</f>
        <v>0</v>
      </c>
      <c r="H30" s="274"/>
    </row>
    <row r="31" spans="2:11" x14ac:dyDescent="0.25">
      <c r="B31" s="276"/>
      <c r="C31" s="287"/>
      <c r="D31" s="288"/>
      <c r="E31" s="287"/>
      <c r="F31" s="273"/>
      <c r="G31" s="273"/>
      <c r="H31" s="274"/>
    </row>
    <row r="32" spans="2:11" x14ac:dyDescent="0.25">
      <c r="B32" s="276"/>
      <c r="C32" s="273"/>
      <c r="D32" s="273"/>
      <c r="E32" s="273"/>
      <c r="F32" s="273"/>
      <c r="G32" s="273"/>
      <c r="H32" s="274"/>
      <c r="K32" s="289"/>
    </row>
    <row r="33" spans="2:9" x14ac:dyDescent="0.25">
      <c r="B33" s="302" t="s">
        <v>143</v>
      </c>
      <c r="C33" s="303"/>
      <c r="D33" s="303"/>
      <c r="E33" s="303"/>
      <c r="F33" s="304"/>
      <c r="G33" s="290">
        <f>SUM(G19:G31)</f>
        <v>0</v>
      </c>
      <c r="H33" s="274"/>
    </row>
    <row r="34" spans="2:9" x14ac:dyDescent="0.25">
      <c r="B34" s="267" t="s">
        <v>133</v>
      </c>
      <c r="C34" s="291"/>
      <c r="D34" s="291"/>
      <c r="E34" s="291"/>
      <c r="F34" s="291"/>
      <c r="G34" s="291"/>
      <c r="H34" s="292"/>
    </row>
    <row r="35" spans="2:9" x14ac:dyDescent="0.25">
      <c r="B35" s="293"/>
      <c r="C35" s="293"/>
      <c r="D35" s="293"/>
      <c r="E35" s="293"/>
      <c r="F35" s="293"/>
      <c r="G35" s="293"/>
      <c r="H35" s="294"/>
      <c r="I35" s="294"/>
    </row>
    <row r="36" spans="2:9" s="295" customFormat="1" ht="17.25" customHeight="1" x14ac:dyDescent="0.25"/>
    <row r="37" spans="2:9" s="295" customFormat="1" ht="17.25" customHeight="1" x14ac:dyDescent="0.25">
      <c r="D37" s="296"/>
      <c r="E37" s="296"/>
      <c r="G37" s="297"/>
    </row>
    <row r="38" spans="2:9" s="295" customFormat="1" ht="17.25" customHeight="1" x14ac:dyDescent="0.25">
      <c r="D38" s="296"/>
      <c r="E38" s="296"/>
      <c r="G38" s="297"/>
    </row>
    <row r="39" spans="2:9" s="295" customFormat="1" ht="17.25" customHeight="1" x14ac:dyDescent="0.25">
      <c r="D39" s="296"/>
      <c r="E39" s="296"/>
      <c r="G39" s="297"/>
    </row>
    <row r="40" spans="2:9" s="295" customFormat="1" ht="17.25" customHeight="1" x14ac:dyDescent="0.25">
      <c r="D40" s="296"/>
      <c r="E40" s="296"/>
      <c r="G40" s="297"/>
    </row>
    <row r="41" spans="2:9" s="295" customFormat="1" ht="17.25" customHeight="1" x14ac:dyDescent="0.25">
      <c r="D41" s="296"/>
      <c r="E41" s="296"/>
      <c r="G41" s="297"/>
    </row>
    <row r="42" spans="2:9" s="295" customFormat="1" ht="17.25" customHeight="1" x14ac:dyDescent="0.25">
      <c r="D42" s="296"/>
      <c r="E42" s="296"/>
      <c r="G42" s="297"/>
      <c r="I42" s="298"/>
    </row>
    <row r="43" spans="2:9" s="295" customFormat="1" ht="17.25" customHeight="1" x14ac:dyDescent="0.25">
      <c r="D43" s="296"/>
      <c r="E43" s="296"/>
      <c r="G43" s="297"/>
    </row>
    <row r="44" spans="2:9" s="295" customFormat="1" ht="17.25" customHeight="1" x14ac:dyDescent="0.25">
      <c r="D44" s="296"/>
      <c r="E44" s="296"/>
      <c r="G44" s="297"/>
    </row>
    <row r="45" spans="2:9" s="295" customFormat="1" ht="17.25" customHeight="1" x14ac:dyDescent="0.25">
      <c r="D45" s="296"/>
      <c r="E45" s="296"/>
      <c r="G45" s="297"/>
    </row>
    <row r="46" spans="2:9" s="295" customFormat="1" ht="17.25" customHeight="1" x14ac:dyDescent="0.25">
      <c r="D46" s="296"/>
      <c r="E46" s="296"/>
      <c r="G46" s="297"/>
    </row>
    <row r="47" spans="2:9" s="295" customFormat="1" ht="17.25" customHeight="1" x14ac:dyDescent="0.25">
      <c r="D47" s="296"/>
      <c r="E47" s="296"/>
      <c r="G47" s="297"/>
    </row>
    <row r="48" spans="2:9" s="295" customFormat="1" ht="17.25" customHeight="1" x14ac:dyDescent="0.25">
      <c r="D48" s="296"/>
      <c r="E48" s="296"/>
      <c r="G48" s="297"/>
    </row>
    <row r="49" spans="2:9" s="295" customFormat="1" ht="17.25" customHeight="1" x14ac:dyDescent="0.25"/>
    <row r="50" spans="2:9" s="295" customFormat="1" ht="17.25" customHeight="1" x14ac:dyDescent="0.25">
      <c r="B50" s="299"/>
      <c r="C50" s="299"/>
      <c r="D50" s="299"/>
      <c r="E50" s="299"/>
      <c r="F50" s="299"/>
      <c r="G50" s="299"/>
    </row>
    <row r="51" spans="2:9" ht="17.25" customHeight="1" x14ac:dyDescent="0.25">
      <c r="B51" s="300"/>
      <c r="C51" s="301"/>
      <c r="D51" s="301"/>
      <c r="E51" s="301"/>
      <c r="F51" s="301"/>
      <c r="G51" s="301"/>
      <c r="H51" s="300"/>
      <c r="I51" s="300"/>
    </row>
    <row r="52" spans="2:9" ht="17.25" customHeight="1" x14ac:dyDescent="0.25">
      <c r="B52" s="300"/>
      <c r="C52" s="301"/>
      <c r="D52" s="300"/>
      <c r="E52" s="300"/>
      <c r="F52" s="300"/>
      <c r="G52" s="300"/>
      <c r="H52" s="300"/>
      <c r="I52" s="300"/>
    </row>
    <row r="53" spans="2:9" ht="17.25" customHeight="1" x14ac:dyDescent="0.25">
      <c r="B53" s="301"/>
      <c r="C53" s="301"/>
      <c r="D53" s="300"/>
      <c r="E53" s="300"/>
      <c r="F53" s="300"/>
      <c r="G53" s="300"/>
      <c r="H53" s="300"/>
      <c r="I53" s="300"/>
    </row>
    <row r="54" spans="2:9" ht="17.25" customHeight="1" x14ac:dyDescent="0.25">
      <c r="B54" s="300"/>
      <c r="C54" s="300"/>
      <c r="D54" s="300"/>
      <c r="E54" s="300"/>
      <c r="F54" s="300"/>
      <c r="G54" s="300"/>
      <c r="H54" s="300"/>
      <c r="I54" s="300"/>
    </row>
  </sheetData>
  <sheetProtection algorithmName="SHA-512" hashValue="MCqkydE7sLlpdiYfrH6VmcBApJfb4hfRPGm1s413Ey9S6KSn+10Fo68tutW5o3s24AQqKSgGnr6uFN5i6OObLA==" saltValue="V59/UHUvo+kex/2ehU36nA==" spinCount="100000" sheet="1" selectLockedCells="1"/>
  <mergeCells count="5">
    <mergeCell ref="B7:H9"/>
    <mergeCell ref="B10:H12"/>
    <mergeCell ref="B13:H15"/>
    <mergeCell ref="C3:E3"/>
    <mergeCell ref="C4:E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0103D-EE62-4F27-A356-58035B9C819F}">
  <sheetPr>
    <tabColor rgb="FF002060"/>
  </sheetPr>
  <dimension ref="B1:P87"/>
  <sheetViews>
    <sheetView showGridLines="0" zoomScale="130" zoomScaleNormal="130" workbookViewId="0">
      <selection activeCell="D64" sqref="D64"/>
    </sheetView>
  </sheetViews>
  <sheetFormatPr defaultColWidth="8.85546875" defaultRowHeight="15.75" x14ac:dyDescent="0.25"/>
  <cols>
    <col min="1" max="1" width="3.42578125" style="51" customWidth="1"/>
    <col min="2" max="3" width="5.85546875" style="51" customWidth="1"/>
    <col min="4" max="4" width="39.85546875" style="51" bestFit="1" customWidth="1"/>
    <col min="5" max="5" width="12.85546875" style="51" bestFit="1" customWidth="1"/>
    <col min="6" max="6" width="13.7109375" style="51" bestFit="1" customWidth="1"/>
    <col min="7" max="8" width="12.85546875" style="51" bestFit="1" customWidth="1"/>
    <col min="9" max="9" width="2.42578125" style="51" bestFit="1" customWidth="1"/>
    <col min="10" max="10" width="4.7109375" style="51" customWidth="1"/>
    <col min="11" max="11" width="3" style="51" customWidth="1"/>
    <col min="12" max="12" width="10.85546875" style="51" bestFit="1" customWidth="1"/>
    <col min="13" max="16384" width="8.85546875" style="51"/>
  </cols>
  <sheetData>
    <row r="1" spans="2:10" ht="34.9" customHeight="1" x14ac:dyDescent="0.25"/>
    <row r="2" spans="2:10" s="373" customFormat="1" ht="23.25" x14ac:dyDescent="0.35">
      <c r="B2" s="33" t="str">
        <f>"Jaaropgave "&amp;JAAR!F6&amp;" voor personen jonger dan de AOW-leeftijd"</f>
        <v>Jaaropgave 2022 voor personen jonger dan de AOW-leeftijd</v>
      </c>
      <c r="C2" s="33"/>
      <c r="D2" s="371"/>
      <c r="E2" s="371"/>
      <c r="F2" s="371"/>
      <c r="G2" s="371"/>
      <c r="H2" s="371"/>
      <c r="I2" s="371"/>
      <c r="J2" s="372"/>
    </row>
    <row r="3" spans="2:10" ht="15" customHeight="1" x14ac:dyDescent="0.25">
      <c r="B3" s="49"/>
      <c r="C3" s="49"/>
      <c r="D3" s="50"/>
      <c r="E3" s="50"/>
      <c r="F3" s="50"/>
      <c r="G3" s="50"/>
      <c r="H3" s="50"/>
      <c r="I3" s="50"/>
      <c r="J3" s="50"/>
    </row>
    <row r="4" spans="2:10" ht="15" customHeight="1" x14ac:dyDescent="0.25">
      <c r="B4" s="401" t="s">
        <v>0</v>
      </c>
      <c r="C4" s="402"/>
      <c r="D4" s="325" t="str">
        <f>JAAR!D8</f>
        <v>V. Achternaam</v>
      </c>
      <c r="E4" s="326"/>
      <c r="F4" s="327" t="s">
        <v>51</v>
      </c>
      <c r="G4" s="104">
        <f>JAAR!F6</f>
        <v>2022</v>
      </c>
      <c r="H4" s="50"/>
      <c r="I4" s="50"/>
      <c r="J4" s="50"/>
    </row>
    <row r="5" spans="2:10" ht="15" customHeight="1" x14ac:dyDescent="0.25">
      <c r="B5" s="403" t="s">
        <v>120</v>
      </c>
      <c r="C5" s="404"/>
      <c r="D5" s="325">
        <f>JAAR!D10</f>
        <v>99</v>
      </c>
      <c r="E5" s="326"/>
      <c r="F5" s="328" t="s">
        <v>136</v>
      </c>
      <c r="G5" s="182"/>
      <c r="H5" s="50"/>
      <c r="I5" s="50"/>
      <c r="J5" s="50"/>
    </row>
    <row r="6" spans="2:10" ht="15" customHeight="1" x14ac:dyDescent="0.25">
      <c r="B6" s="49"/>
      <c r="C6" s="49"/>
      <c r="D6" s="50"/>
      <c r="E6" s="50"/>
      <c r="F6" s="50"/>
      <c r="G6" s="50"/>
      <c r="H6" s="50"/>
      <c r="I6" s="50"/>
      <c r="J6" s="50"/>
    </row>
    <row r="7" spans="2:10" ht="15" customHeight="1" x14ac:dyDescent="0.25">
      <c r="B7" s="50" t="s">
        <v>70</v>
      </c>
      <c r="C7" s="50"/>
      <c r="D7" s="50"/>
      <c r="E7" s="50"/>
      <c r="F7" s="50"/>
      <c r="G7" s="50"/>
      <c r="H7" s="203">
        <v>0</v>
      </c>
      <c r="I7" s="50"/>
      <c r="J7" s="50"/>
    </row>
    <row r="8" spans="2:10" ht="15" customHeight="1" thickBot="1" x14ac:dyDescent="0.3">
      <c r="B8" s="50" t="s">
        <v>121</v>
      </c>
      <c r="C8" s="50"/>
      <c r="D8" s="50"/>
      <c r="E8" s="50"/>
      <c r="F8" s="50"/>
      <c r="G8" s="50"/>
      <c r="H8" s="342">
        <v>0</v>
      </c>
      <c r="I8" s="50"/>
      <c r="J8" s="50"/>
    </row>
    <row r="9" spans="2:10" ht="15" customHeight="1" thickTop="1" x14ac:dyDescent="0.25">
      <c r="B9" s="51" t="s">
        <v>1</v>
      </c>
      <c r="E9" s="50"/>
      <c r="F9" s="50"/>
      <c r="G9" s="50"/>
      <c r="H9" s="379">
        <f>H7+H8</f>
        <v>0</v>
      </c>
      <c r="I9" s="50"/>
      <c r="J9" s="50"/>
    </row>
    <row r="10" spans="2:10" ht="15" customHeight="1" x14ac:dyDescent="0.25">
      <c r="B10" s="50"/>
      <c r="C10" s="50"/>
      <c r="D10" s="50"/>
      <c r="E10" s="50"/>
      <c r="F10" s="50"/>
      <c r="G10" s="50"/>
      <c r="H10" s="50"/>
      <c r="I10" s="50"/>
      <c r="J10" s="50"/>
    </row>
    <row r="11" spans="2:10" ht="15" customHeight="1" x14ac:dyDescent="0.25">
      <c r="B11" s="145" t="s">
        <v>102</v>
      </c>
      <c r="C11" s="329"/>
      <c r="D11" s="60"/>
      <c r="E11" s="60"/>
      <c r="F11" s="60"/>
      <c r="G11" s="60"/>
      <c r="H11" s="60"/>
      <c r="I11" s="61"/>
      <c r="J11" s="50"/>
    </row>
    <row r="12" spans="2:10" ht="15" customHeight="1" x14ac:dyDescent="0.25">
      <c r="B12" s="62"/>
      <c r="C12" s="59"/>
      <c r="D12" s="59"/>
      <c r="E12" s="59"/>
      <c r="F12" s="59"/>
      <c r="G12" s="146"/>
      <c r="H12" s="59"/>
      <c r="I12" s="63"/>
      <c r="J12" s="50"/>
    </row>
    <row r="13" spans="2:10" ht="15" customHeight="1" x14ac:dyDescent="0.25">
      <c r="B13" s="62" t="s">
        <v>71</v>
      </c>
      <c r="C13" s="59"/>
      <c r="D13" s="59"/>
      <c r="E13" s="59"/>
      <c r="F13" s="70"/>
      <c r="G13" s="147">
        <f>ROUND(F13*parameters!$C$3/12,2)</f>
        <v>0</v>
      </c>
      <c r="H13" s="59"/>
      <c r="I13" s="63"/>
      <c r="J13" s="50"/>
    </row>
    <row r="14" spans="2:10" ht="15" customHeight="1" x14ac:dyDescent="0.25">
      <c r="B14" s="62" t="s">
        <v>72</v>
      </c>
      <c r="C14" s="59"/>
      <c r="D14" s="59"/>
      <c r="E14" s="59"/>
      <c r="F14" s="148"/>
      <c r="G14" s="146"/>
      <c r="H14" s="59"/>
      <c r="I14" s="63"/>
      <c r="J14" s="50"/>
    </row>
    <row r="15" spans="2:10" ht="15" customHeight="1" x14ac:dyDescent="0.25">
      <c r="B15" s="359">
        <v>1</v>
      </c>
      <c r="C15" s="59" t="s">
        <v>2</v>
      </c>
      <c r="E15" s="59"/>
      <c r="F15" s="70"/>
      <c r="G15" s="147">
        <f>IF(F16=0,0,IF(F15=0,0,ROUND((F15/F16)*parameters!$F$3,2)))</f>
        <v>0</v>
      </c>
      <c r="H15" s="59"/>
      <c r="I15" s="63"/>
      <c r="J15" s="50"/>
    </row>
    <row r="16" spans="2:10" ht="15" customHeight="1" thickBot="1" x14ac:dyDescent="0.3">
      <c r="B16" s="360"/>
      <c r="C16" s="59" t="s">
        <v>3</v>
      </c>
      <c r="E16" s="59"/>
      <c r="F16" s="330"/>
      <c r="G16" s="146"/>
      <c r="H16" s="59"/>
      <c r="I16" s="63"/>
      <c r="J16" s="50"/>
    </row>
    <row r="17" spans="2:16" ht="15" customHeight="1" thickTop="1" x14ac:dyDescent="0.25">
      <c r="B17" s="359">
        <v>2</v>
      </c>
      <c r="C17" s="59" t="s">
        <v>2</v>
      </c>
      <c r="E17" s="59"/>
      <c r="F17" s="71"/>
      <c r="G17" s="147">
        <f>IF(F18=0,0,IF(F17=0,0,ROUND((F17/F18)*parameters!$F$3,2)))</f>
        <v>0</v>
      </c>
      <c r="H17" s="59"/>
      <c r="I17" s="63"/>
      <c r="J17" s="50"/>
    </row>
    <row r="18" spans="2:16" ht="15" customHeight="1" x14ac:dyDescent="0.25">
      <c r="B18" s="62"/>
      <c r="C18" s="59" t="s">
        <v>3</v>
      </c>
      <c r="E18" s="59"/>
      <c r="F18" s="70"/>
      <c r="G18" s="146"/>
      <c r="H18" s="59"/>
      <c r="I18" s="63"/>
      <c r="J18" s="50"/>
    </row>
    <row r="19" spans="2:16" ht="15" customHeight="1" x14ac:dyDescent="0.25">
      <c r="B19" s="62"/>
      <c r="C19" s="59"/>
      <c r="D19" s="59"/>
      <c r="E19" s="59"/>
      <c r="F19" s="59"/>
      <c r="G19" s="59"/>
      <c r="H19" s="59"/>
      <c r="I19" s="63"/>
      <c r="J19" s="50"/>
    </row>
    <row r="20" spans="2:16" ht="15" customHeight="1" x14ac:dyDescent="0.25">
      <c r="B20" s="62" t="s">
        <v>73</v>
      </c>
      <c r="C20" s="59"/>
      <c r="D20" s="59"/>
      <c r="E20" s="59"/>
      <c r="F20" s="59"/>
      <c r="G20" s="59"/>
      <c r="H20" s="150">
        <f>IF((G13+G15+G17)&lt;=parameters!$C$3,(G13+G15+G17),parameters!$C$3)</f>
        <v>0</v>
      </c>
      <c r="I20" s="151"/>
      <c r="J20" s="50"/>
    </row>
    <row r="21" spans="2:16" ht="15" customHeight="1" x14ac:dyDescent="0.25">
      <c r="B21" s="62"/>
      <c r="C21" s="59"/>
      <c r="D21" s="59"/>
      <c r="E21" s="59"/>
      <c r="F21" s="59"/>
      <c r="G21" s="59"/>
      <c r="H21" s="59"/>
      <c r="I21" s="63"/>
      <c r="J21" s="50"/>
    </row>
    <row r="22" spans="2:16" ht="15" customHeight="1" x14ac:dyDescent="0.25">
      <c r="B22" s="149" t="s">
        <v>74</v>
      </c>
      <c r="C22" s="165"/>
      <c r="D22" s="59"/>
      <c r="E22" s="59"/>
      <c r="F22" s="59"/>
      <c r="G22" s="59"/>
      <c r="H22" s="59"/>
      <c r="I22" s="63"/>
      <c r="J22" s="50"/>
    </row>
    <row r="23" spans="2:16" ht="15" customHeight="1" x14ac:dyDescent="0.25">
      <c r="B23" s="62"/>
      <c r="C23" s="59"/>
      <c r="D23" s="59"/>
      <c r="E23" s="59"/>
      <c r="F23" s="59"/>
      <c r="G23" s="59"/>
      <c r="H23" s="59"/>
      <c r="I23" s="63"/>
      <c r="J23" s="50"/>
      <c r="P23" s="361"/>
    </row>
    <row r="24" spans="2:16" ht="15" customHeight="1" x14ac:dyDescent="0.25">
      <c r="B24" s="62" t="s">
        <v>75</v>
      </c>
      <c r="C24" s="59"/>
      <c r="D24" s="59"/>
      <c r="E24" s="59"/>
      <c r="F24" s="59"/>
      <c r="G24" s="59"/>
      <c r="H24" s="59"/>
      <c r="I24" s="63"/>
      <c r="J24" s="50"/>
    </row>
    <row r="25" spans="2:16" ht="15" customHeight="1" thickBot="1" x14ac:dyDescent="0.3">
      <c r="B25" s="62" t="s">
        <v>66</v>
      </c>
      <c r="C25" s="59"/>
      <c r="D25" s="59"/>
      <c r="E25" s="59"/>
      <c r="F25" s="59"/>
      <c r="G25" s="59"/>
      <c r="H25" s="83">
        <f>'ber. elders gebr. Ahk '!G33</f>
        <v>0</v>
      </c>
      <c r="I25" s="151"/>
      <c r="J25" s="50"/>
    </row>
    <row r="26" spans="2:16" ht="15" customHeight="1" thickTop="1" x14ac:dyDescent="0.25">
      <c r="B26" s="62"/>
      <c r="C26" s="59"/>
      <c r="D26" s="59"/>
      <c r="E26" s="59"/>
      <c r="F26" s="59"/>
      <c r="G26" s="59"/>
      <c r="H26" s="59"/>
      <c r="I26" s="63"/>
      <c r="J26" s="50"/>
    </row>
    <row r="27" spans="2:16" ht="15" customHeight="1" x14ac:dyDescent="0.25">
      <c r="B27" s="152" t="s">
        <v>76</v>
      </c>
      <c r="C27" s="332"/>
      <c r="D27" s="153"/>
      <c r="E27" s="153"/>
      <c r="F27" s="153"/>
      <c r="G27" s="153"/>
      <c r="H27" s="154">
        <f>IF(H20-H25&lt;=0,0,H20-H25)</f>
        <v>0</v>
      </c>
      <c r="I27" s="155"/>
      <c r="J27" s="50"/>
    </row>
    <row r="28" spans="2:16" ht="15" customHeight="1" x14ac:dyDescent="0.25">
      <c r="B28" s="49"/>
      <c r="C28" s="49"/>
      <c r="D28" s="50"/>
      <c r="E28" s="50"/>
      <c r="F28" s="50"/>
      <c r="G28" s="50"/>
      <c r="H28" s="53"/>
      <c r="I28" s="49"/>
      <c r="J28" s="50"/>
      <c r="K28" s="229"/>
    </row>
    <row r="29" spans="2:16" ht="15" customHeight="1" x14ac:dyDescent="0.25">
      <c r="B29" s="156" t="s">
        <v>77</v>
      </c>
      <c r="C29" s="334"/>
      <c r="D29" s="157"/>
      <c r="E29" s="157"/>
      <c r="F29" s="157"/>
      <c r="G29" s="157"/>
      <c r="H29" s="157"/>
      <c r="I29" s="158"/>
      <c r="J29" s="50"/>
    </row>
    <row r="30" spans="2:16" ht="15" customHeight="1" x14ac:dyDescent="0.25">
      <c r="B30" s="159"/>
      <c r="C30" s="59"/>
      <c r="D30" s="59"/>
      <c r="E30" s="59"/>
      <c r="F30" s="59"/>
      <c r="G30" s="59"/>
      <c r="H30" s="59"/>
      <c r="I30" s="160"/>
      <c r="J30" s="50"/>
    </row>
    <row r="31" spans="2:16" ht="15" customHeight="1" x14ac:dyDescent="0.25">
      <c r="B31" s="159" t="s">
        <v>78</v>
      </c>
      <c r="C31" s="59"/>
      <c r="D31" s="59"/>
      <c r="E31" s="59"/>
      <c r="F31" s="59"/>
      <c r="G31" s="59"/>
      <c r="H31" s="146">
        <f>H9</f>
        <v>0</v>
      </c>
      <c r="I31" s="160"/>
      <c r="J31" s="50"/>
    </row>
    <row r="32" spans="2:16" ht="15" customHeight="1" x14ac:dyDescent="0.25">
      <c r="B32" s="159" t="s">
        <v>79</v>
      </c>
      <c r="C32" s="59"/>
      <c r="D32" s="59"/>
      <c r="E32" s="59"/>
      <c r="F32" s="59"/>
      <c r="G32" s="59"/>
      <c r="H32" s="335">
        <f>H27</f>
        <v>0</v>
      </c>
      <c r="I32" s="161"/>
      <c r="J32" s="50"/>
    </row>
    <row r="33" spans="2:12" ht="15" customHeight="1" x14ac:dyDescent="0.25">
      <c r="B33" s="159" t="s">
        <v>80</v>
      </c>
      <c r="C33" s="59"/>
      <c r="D33" s="59"/>
      <c r="E33" s="59"/>
      <c r="F33" s="59"/>
      <c r="G33" s="59"/>
      <c r="H33" s="146">
        <f>IF(H31-H32&lt;=0,0,H31-H32)</f>
        <v>0</v>
      </c>
      <c r="I33" s="160"/>
      <c r="J33" s="50"/>
    </row>
    <row r="34" spans="2:12" ht="15" customHeight="1" x14ac:dyDescent="0.25">
      <c r="B34" s="159"/>
      <c r="C34" s="59"/>
      <c r="D34" s="59"/>
      <c r="E34" s="59"/>
      <c r="F34" s="59"/>
      <c r="G34" s="59"/>
      <c r="H34" s="59"/>
      <c r="I34" s="160"/>
      <c r="J34" s="50"/>
    </row>
    <row r="35" spans="2:12" ht="15" customHeight="1" x14ac:dyDescent="0.25">
      <c r="B35" s="159" t="s">
        <v>81</v>
      </c>
      <c r="C35" s="59"/>
      <c r="D35" s="59"/>
      <c r="E35" s="59"/>
      <c r="F35" s="146">
        <f>H33</f>
        <v>0</v>
      </c>
      <c r="G35" s="59" t="str">
        <f>parameters!$F$12</f>
        <v>x 58,91%</v>
      </c>
      <c r="H35" s="146">
        <f>H33*parameters!$C$12</f>
        <v>0</v>
      </c>
      <c r="I35" s="160"/>
      <c r="J35" s="50"/>
    </row>
    <row r="36" spans="2:12" ht="15" customHeight="1" thickBot="1" x14ac:dyDescent="0.3">
      <c r="B36" s="159" t="s">
        <v>82</v>
      </c>
      <c r="C36" s="59"/>
      <c r="D36" s="59"/>
      <c r="E36" s="59"/>
      <c r="F36" s="59"/>
      <c r="G36" s="59"/>
      <c r="H36" s="55">
        <f>H32</f>
        <v>0</v>
      </c>
      <c r="I36" s="160"/>
      <c r="J36" s="50"/>
    </row>
    <row r="37" spans="2:12" ht="15" customHeight="1" thickTop="1" x14ac:dyDescent="0.25">
      <c r="B37" s="162" t="s">
        <v>69</v>
      </c>
      <c r="C37" s="336"/>
      <c r="D37" s="59"/>
      <c r="E37" s="59"/>
      <c r="F37" s="59"/>
      <c r="G37" s="59"/>
      <c r="H37" s="150">
        <f>IF(H35-H36&lt;=0,0,H35-H36)</f>
        <v>0</v>
      </c>
      <c r="I37" s="160"/>
      <c r="J37" s="50"/>
    </row>
    <row r="38" spans="2:12" ht="15" customHeight="1" x14ac:dyDescent="0.25">
      <c r="B38" s="163"/>
      <c r="C38" s="153"/>
      <c r="D38" s="153"/>
      <c r="E38" s="153"/>
      <c r="F38" s="153"/>
      <c r="G38" s="153"/>
      <c r="H38" s="153"/>
      <c r="I38" s="164"/>
      <c r="J38" s="50"/>
    </row>
    <row r="39" spans="2:12" ht="15" customHeight="1" x14ac:dyDescent="0.25">
      <c r="B39" s="50"/>
      <c r="C39" s="50"/>
      <c r="D39" s="50"/>
      <c r="E39" s="50"/>
      <c r="F39" s="50"/>
      <c r="G39" s="57"/>
      <c r="H39" s="50"/>
      <c r="I39" s="50"/>
      <c r="J39" s="50"/>
    </row>
    <row r="40" spans="2:12" ht="15" customHeight="1" x14ac:dyDescent="0.25">
      <c r="B40" s="156" t="s">
        <v>88</v>
      </c>
      <c r="C40" s="334"/>
      <c r="D40" s="157"/>
      <c r="E40" s="157"/>
      <c r="F40" s="157"/>
      <c r="G40" s="157"/>
      <c r="H40" s="157"/>
      <c r="I40" s="158"/>
      <c r="J40" s="50"/>
    </row>
    <row r="41" spans="2:12" ht="15" customHeight="1" x14ac:dyDescent="0.25">
      <c r="B41" s="159"/>
      <c r="C41" s="59"/>
      <c r="D41" s="59"/>
      <c r="E41" s="59"/>
      <c r="F41" s="59"/>
      <c r="G41" s="59"/>
      <c r="H41" s="59"/>
      <c r="I41" s="160"/>
      <c r="J41" s="50"/>
    </row>
    <row r="42" spans="2:12" ht="15" customHeight="1" x14ac:dyDescent="0.25">
      <c r="B42" s="159" t="s">
        <v>78</v>
      </c>
      <c r="C42" s="59"/>
      <c r="D42" s="59"/>
      <c r="E42" s="59"/>
      <c r="F42" s="59"/>
      <c r="G42" s="146">
        <f>H7</f>
        <v>0</v>
      </c>
      <c r="H42" s="59"/>
      <c r="I42" s="160"/>
      <c r="J42" s="50"/>
    </row>
    <row r="43" spans="2:12" ht="15" customHeight="1" x14ac:dyDescent="0.25">
      <c r="B43" s="159" t="s">
        <v>89</v>
      </c>
      <c r="C43" s="59"/>
      <c r="D43" s="59"/>
      <c r="E43" s="59"/>
      <c r="F43" s="59"/>
      <c r="G43" s="146">
        <f>H8</f>
        <v>0</v>
      </c>
      <c r="H43" s="59"/>
      <c r="I43" s="160"/>
      <c r="J43" s="50"/>
      <c r="K43" s="54"/>
    </row>
    <row r="44" spans="2:12" ht="15" customHeight="1" x14ac:dyDescent="0.25">
      <c r="B44" s="159" t="s">
        <v>90</v>
      </c>
      <c r="C44" s="59"/>
      <c r="D44" s="59"/>
      <c r="E44" s="165"/>
      <c r="F44" s="59"/>
      <c r="G44" s="58">
        <f>IF((H37)&lt;0.1,0,H37)</f>
        <v>0</v>
      </c>
      <c r="H44" s="59"/>
      <c r="I44" s="160"/>
      <c r="J44" s="50"/>
      <c r="K44" s="54"/>
    </row>
    <row r="45" spans="2:12" ht="15" customHeight="1" x14ac:dyDescent="0.25">
      <c r="B45" s="163" t="s">
        <v>91</v>
      </c>
      <c r="C45" s="153"/>
      <c r="D45" s="153"/>
      <c r="E45" s="153"/>
      <c r="F45" s="153"/>
      <c r="G45" s="335">
        <f>SUM(G42:G44)</f>
        <v>0</v>
      </c>
      <c r="H45" s="153"/>
      <c r="I45" s="164"/>
      <c r="J45" s="50"/>
      <c r="K45" s="54"/>
      <c r="L45" s="54"/>
    </row>
    <row r="46" spans="2:12" ht="15" customHeight="1" x14ac:dyDescent="0.25">
      <c r="B46" s="159"/>
      <c r="C46" s="59"/>
      <c r="D46" s="59"/>
      <c r="E46" s="59"/>
      <c r="F46" s="59"/>
      <c r="G46" s="59"/>
      <c r="H46" s="59"/>
      <c r="I46" s="59"/>
      <c r="J46" s="59"/>
      <c r="K46" s="54"/>
    </row>
    <row r="47" spans="2:12" ht="15" customHeight="1" x14ac:dyDescent="0.25">
      <c r="B47" s="166" t="s">
        <v>92</v>
      </c>
      <c r="C47" s="166"/>
      <c r="D47" s="166"/>
      <c r="E47" s="166"/>
      <c r="F47" s="166"/>
      <c r="G47" s="167"/>
      <c r="H47" s="148"/>
      <c r="I47" s="59"/>
      <c r="J47" s="50"/>
    </row>
    <row r="48" spans="2:12" ht="15" customHeight="1" x14ac:dyDescent="0.25">
      <c r="B48" s="166"/>
      <c r="C48" s="166"/>
      <c r="D48" s="166"/>
      <c r="E48" s="166"/>
      <c r="F48" s="166"/>
      <c r="G48" s="167"/>
      <c r="H48" s="148"/>
      <c r="I48" s="59"/>
      <c r="J48" s="50"/>
    </row>
    <row r="49" spans="2:11" ht="15" customHeight="1" x14ac:dyDescent="0.25">
      <c r="B49" s="166" t="s">
        <v>93</v>
      </c>
      <c r="C49" s="166"/>
      <c r="D49" s="166"/>
      <c r="E49" s="166"/>
      <c r="F49" s="167"/>
      <c r="G49" s="167">
        <f>INT(G45)</f>
        <v>0</v>
      </c>
      <c r="H49" s="148"/>
      <c r="I49" s="59"/>
      <c r="J49" s="50"/>
    </row>
    <row r="50" spans="2:11" ht="15" customHeight="1" x14ac:dyDescent="0.25">
      <c r="B50" s="166" t="s">
        <v>107</v>
      </c>
      <c r="C50" s="166"/>
      <c r="D50" s="166"/>
      <c r="E50" s="166"/>
      <c r="F50" s="166"/>
      <c r="G50" s="167">
        <f>INT(G43)</f>
        <v>0</v>
      </c>
      <c r="H50" s="148"/>
      <c r="I50" s="59"/>
      <c r="J50" s="50"/>
      <c r="K50" s="54"/>
    </row>
    <row r="51" spans="2:11" ht="15" customHeight="1" x14ac:dyDescent="0.25">
      <c r="B51" s="166" t="s">
        <v>32</v>
      </c>
      <c r="C51" s="166"/>
      <c r="D51" s="166"/>
      <c r="E51" s="166"/>
      <c r="F51" s="166"/>
      <c r="G51" s="362">
        <f>CEILING(G44,1)</f>
        <v>0</v>
      </c>
      <c r="H51" s="148"/>
      <c r="I51" s="59"/>
      <c r="J51" s="50"/>
      <c r="K51" s="54"/>
    </row>
    <row r="52" spans="2:11" ht="15" customHeight="1" x14ac:dyDescent="0.25">
      <c r="B52" s="50"/>
      <c r="C52" s="50"/>
      <c r="D52" s="50"/>
      <c r="E52" s="50"/>
      <c r="F52" s="50"/>
      <c r="G52" s="50"/>
      <c r="H52" s="50"/>
      <c r="I52" s="50"/>
      <c r="J52" s="50"/>
    </row>
    <row r="53" spans="2:11" ht="15" customHeight="1" x14ac:dyDescent="0.25">
      <c r="B53" s="363" t="s">
        <v>83</v>
      </c>
      <c r="C53" s="364"/>
      <c r="D53" s="365"/>
      <c r="E53" s="365"/>
      <c r="F53" s="365"/>
      <c r="G53" s="365"/>
      <c r="H53" s="365"/>
      <c r="I53" s="158"/>
      <c r="J53" s="50"/>
    </row>
    <row r="54" spans="2:11" ht="15" customHeight="1" x14ac:dyDescent="0.25">
      <c r="B54" s="366"/>
      <c r="C54" s="173"/>
      <c r="D54" s="173" t="s">
        <v>101</v>
      </c>
      <c r="E54" s="173"/>
      <c r="F54" s="175">
        <f>VLOOKUP(JAAR!$F$6,Percentages!$A$4:$G$35,7)</f>
        <v>59706</v>
      </c>
      <c r="G54" s="175">
        <f>F54/12</f>
        <v>4975.5</v>
      </c>
      <c r="H54" s="173"/>
      <c r="I54" s="161"/>
      <c r="J54" s="50"/>
    </row>
    <row r="55" spans="2:11" ht="15" customHeight="1" x14ac:dyDescent="0.25">
      <c r="B55" s="366" t="s">
        <v>78</v>
      </c>
      <c r="C55" s="173"/>
      <c r="D55" s="173"/>
      <c r="E55" s="173"/>
      <c r="F55" s="173"/>
      <c r="G55" s="173"/>
      <c r="H55" s="175">
        <f>H9</f>
        <v>0</v>
      </c>
      <c r="I55" s="160"/>
      <c r="J55" s="50"/>
    </row>
    <row r="56" spans="2:11" ht="15" customHeight="1" x14ac:dyDescent="0.25">
      <c r="B56" s="366" t="s">
        <v>84</v>
      </c>
      <c r="C56" s="173"/>
      <c r="D56" s="173"/>
      <c r="E56" s="173"/>
      <c r="F56" s="173"/>
      <c r="G56" s="173"/>
      <c r="H56" s="175">
        <f>H37</f>
        <v>0</v>
      </c>
      <c r="I56" s="160"/>
      <c r="J56" s="50"/>
    </row>
    <row r="57" spans="2:11" ht="15" customHeight="1" x14ac:dyDescent="0.25">
      <c r="B57" s="366" t="s">
        <v>85</v>
      </c>
      <c r="C57" s="173"/>
      <c r="D57" s="173"/>
      <c r="E57" s="173"/>
      <c r="F57" s="173"/>
      <c r="G57" s="173"/>
      <c r="H57" s="175">
        <f>SUM(H55:H56)</f>
        <v>0</v>
      </c>
      <c r="I57" s="160"/>
      <c r="J57" s="50"/>
    </row>
    <row r="58" spans="2:11" ht="15" customHeight="1" x14ac:dyDescent="0.25">
      <c r="B58" s="366" t="s">
        <v>86</v>
      </c>
      <c r="C58" s="173"/>
      <c r="D58" s="173"/>
      <c r="E58" s="175">
        <f>F13*G54</f>
        <v>0</v>
      </c>
      <c r="F58" s="367">
        <f>IF(F15=0,0,(F15/F16)*F54/12)</f>
        <v>0</v>
      </c>
      <c r="G58" s="367">
        <f>IF(F17=0,0,(F17/F18)*F54/12)</f>
        <v>0</v>
      </c>
      <c r="H58" s="175">
        <f>IF((E58+F58+G58)&gt;H57,H57,IF(E58+F58+G58&gt;F54,F54,(E58+F58+G58)))</f>
        <v>0</v>
      </c>
      <c r="I58" s="160"/>
      <c r="J58" s="50"/>
    </row>
    <row r="59" spans="2:11" ht="15" customHeight="1" x14ac:dyDescent="0.25">
      <c r="B59" s="366"/>
      <c r="C59" s="173"/>
      <c r="D59" s="173"/>
      <c r="E59" s="175"/>
      <c r="F59" s="367"/>
      <c r="G59" s="367"/>
      <c r="H59" s="175"/>
      <c r="I59" s="160"/>
      <c r="J59" s="50"/>
    </row>
    <row r="60" spans="2:11" ht="15" customHeight="1" x14ac:dyDescent="0.25">
      <c r="B60" s="368" t="s">
        <v>87</v>
      </c>
      <c r="C60" s="369"/>
      <c r="D60" s="172"/>
      <c r="E60" s="173"/>
      <c r="F60" s="174" t="str">
        <f>parameters!$F$17</f>
        <v>6,75% x</v>
      </c>
      <c r="G60" s="175">
        <f>IF((H58&lt;H57),H58,H57)</f>
        <v>0</v>
      </c>
      <c r="H60" s="370">
        <f>CEILING('Jaaropgave pers. &lt; AOW leeftijd'!G60*parameters!$C$17,1)</f>
        <v>0</v>
      </c>
      <c r="I60" s="160"/>
      <c r="J60" s="50"/>
    </row>
    <row r="61" spans="2:11" s="148" customFormat="1" ht="15" customHeight="1" x14ac:dyDescent="0.25">
      <c r="B61" s="163"/>
      <c r="C61" s="153"/>
      <c r="D61" s="153"/>
      <c r="E61" s="153"/>
      <c r="F61" s="153"/>
      <c r="G61" s="153"/>
      <c r="H61" s="153"/>
      <c r="I61" s="164"/>
      <c r="J61" s="59"/>
      <c r="K61" s="212"/>
    </row>
    <row r="62" spans="2:11" s="148" customFormat="1" ht="15" customHeight="1" x14ac:dyDescent="0.25">
      <c r="B62" s="59"/>
      <c r="C62" s="59"/>
      <c r="D62" s="59"/>
      <c r="E62" s="59"/>
      <c r="F62" s="59"/>
      <c r="G62" s="59"/>
      <c r="H62" s="59"/>
      <c r="I62" s="59"/>
      <c r="J62" s="59"/>
    </row>
    <row r="63" spans="2:11" ht="15" customHeight="1" x14ac:dyDescent="0.25">
      <c r="B63" s="50"/>
      <c r="C63" s="50"/>
      <c r="D63" s="168" t="s">
        <v>94</v>
      </c>
      <c r="E63" s="169" t="s">
        <v>6</v>
      </c>
      <c r="F63" s="169"/>
      <c r="G63" s="169"/>
      <c r="H63" s="170"/>
      <c r="I63" s="50"/>
      <c r="J63" s="50"/>
    </row>
    <row r="64" spans="2:11" ht="15" customHeight="1" x14ac:dyDescent="0.25">
      <c r="B64" s="50"/>
      <c r="C64" s="50"/>
      <c r="D64" s="374"/>
      <c r="E64" s="375"/>
      <c r="F64" s="375"/>
      <c r="G64" s="375"/>
      <c r="H64" s="376"/>
      <c r="I64" s="50"/>
      <c r="J64" s="50"/>
    </row>
    <row r="65" spans="2:10" ht="15" customHeight="1" x14ac:dyDescent="0.25">
      <c r="B65" s="50"/>
      <c r="C65" s="50"/>
      <c r="D65" s="77"/>
      <c r="E65" s="78"/>
      <c r="F65" s="78"/>
      <c r="G65" s="78"/>
      <c r="H65" s="79"/>
      <c r="I65" s="50"/>
      <c r="J65" s="50"/>
    </row>
    <row r="66" spans="2:10" ht="15" customHeight="1" x14ac:dyDescent="0.25">
      <c r="B66" s="50"/>
      <c r="C66" s="50"/>
      <c r="D66" s="77"/>
      <c r="E66" s="78"/>
      <c r="F66" s="377"/>
      <c r="G66" s="377"/>
      <c r="H66" s="79"/>
      <c r="I66" s="50"/>
      <c r="J66" s="50"/>
    </row>
    <row r="67" spans="2:10" ht="15" customHeight="1" x14ac:dyDescent="0.25">
      <c r="B67" s="50"/>
      <c r="C67" s="50"/>
      <c r="D67" s="77"/>
      <c r="E67" s="78"/>
      <c r="F67" s="78"/>
      <c r="G67" s="377"/>
      <c r="H67" s="79"/>
      <c r="I67" s="50"/>
      <c r="J67" s="50"/>
    </row>
    <row r="68" spans="2:10" ht="15" customHeight="1" x14ac:dyDescent="0.25">
      <c r="B68" s="50"/>
      <c r="C68" s="50"/>
      <c r="D68" s="77"/>
      <c r="E68" s="78"/>
      <c r="F68" s="377"/>
      <c r="G68" s="377"/>
      <c r="H68" s="79"/>
      <c r="I68" s="50"/>
      <c r="J68" s="50"/>
    </row>
    <row r="69" spans="2:10" ht="15" customHeight="1" x14ac:dyDescent="0.25">
      <c r="B69" s="50"/>
      <c r="C69" s="50"/>
      <c r="D69" s="77"/>
      <c r="E69" s="78"/>
      <c r="F69" s="78"/>
      <c r="G69" s="377"/>
      <c r="H69" s="79"/>
      <c r="I69" s="50"/>
      <c r="J69" s="50"/>
    </row>
    <row r="70" spans="2:10" ht="15" customHeight="1" x14ac:dyDescent="0.25">
      <c r="B70" s="50"/>
      <c r="C70" s="50"/>
      <c r="D70" s="77"/>
      <c r="E70" s="78"/>
      <c r="F70" s="78"/>
      <c r="G70" s="378"/>
      <c r="H70" s="79"/>
      <c r="I70" s="50"/>
      <c r="J70" s="50"/>
    </row>
    <row r="71" spans="2:10" ht="15" customHeight="1" x14ac:dyDescent="0.25">
      <c r="B71" s="50"/>
      <c r="C71" s="50"/>
      <c r="D71" s="77"/>
      <c r="E71" s="78"/>
      <c r="F71" s="78"/>
      <c r="G71" s="78"/>
      <c r="H71" s="79"/>
      <c r="I71" s="50"/>
      <c r="J71" s="50"/>
    </row>
    <row r="72" spans="2:10" ht="15" customHeight="1" x14ac:dyDescent="0.25">
      <c r="B72" s="50"/>
      <c r="C72" s="50"/>
      <c r="D72" s="77"/>
      <c r="E72" s="78"/>
      <c r="F72" s="78"/>
      <c r="G72" s="78"/>
      <c r="H72" s="79"/>
      <c r="I72" s="50"/>
      <c r="J72" s="50"/>
    </row>
    <row r="73" spans="2:10" ht="15" customHeight="1" x14ac:dyDescent="0.25">
      <c r="B73" s="50"/>
      <c r="C73" s="50"/>
      <c r="D73" s="77"/>
      <c r="E73" s="78"/>
      <c r="F73" s="78"/>
      <c r="G73" s="78"/>
      <c r="H73" s="79"/>
      <c r="I73" s="50"/>
      <c r="J73" s="50"/>
    </row>
    <row r="74" spans="2:10" ht="15" customHeight="1" x14ac:dyDescent="0.25">
      <c r="B74" s="50"/>
      <c r="C74" s="50"/>
      <c r="D74" s="80"/>
      <c r="E74" s="81"/>
      <c r="F74" s="81"/>
      <c r="G74" s="81"/>
      <c r="H74" s="82"/>
      <c r="I74" s="50"/>
      <c r="J74" s="50"/>
    </row>
    <row r="75" spans="2:10" ht="15" customHeight="1" x14ac:dyDescent="0.25">
      <c r="B75" s="50"/>
      <c r="C75" s="50"/>
      <c r="D75" s="50"/>
      <c r="E75" s="50"/>
      <c r="F75" s="50"/>
      <c r="G75" s="50"/>
      <c r="H75" s="50"/>
      <c r="I75" s="50"/>
      <c r="J75" s="50"/>
    </row>
    <row r="76" spans="2:10" ht="15" customHeight="1" x14ac:dyDescent="0.25">
      <c r="B76" s="51" t="s">
        <v>133</v>
      </c>
      <c r="D76" s="50"/>
      <c r="E76" s="50"/>
      <c r="F76" s="50"/>
      <c r="G76" s="50"/>
      <c r="H76" s="50"/>
      <c r="I76" s="50"/>
      <c r="J76" s="50"/>
    </row>
    <row r="77" spans="2:10" ht="15" customHeight="1" x14ac:dyDescent="0.25">
      <c r="B77" s="50"/>
      <c r="C77" s="50"/>
      <c r="D77" s="50"/>
      <c r="E77" s="50"/>
      <c r="F77" s="50"/>
      <c r="G77" s="50"/>
      <c r="H77" s="50"/>
      <c r="I77" s="50"/>
      <c r="J77" s="50"/>
    </row>
    <row r="78" spans="2:10" ht="12.75" customHeight="1" x14ac:dyDescent="0.25">
      <c r="B78" s="50"/>
      <c r="C78" s="50"/>
      <c r="D78" s="50"/>
      <c r="E78" s="50"/>
      <c r="F78" s="50"/>
      <c r="G78" s="50"/>
      <c r="H78" s="50"/>
      <c r="I78" s="50"/>
      <c r="J78" s="50"/>
    </row>
    <row r="79" spans="2:10" ht="12.75" customHeight="1" x14ac:dyDescent="0.25">
      <c r="B79" s="50"/>
      <c r="C79" s="50"/>
      <c r="D79" s="50"/>
      <c r="E79" s="50"/>
      <c r="F79" s="50"/>
      <c r="G79" s="50"/>
      <c r="H79" s="50"/>
      <c r="I79" s="50"/>
      <c r="J79" s="50"/>
    </row>
    <row r="80" spans="2:10" ht="12.75" customHeight="1" x14ac:dyDescent="0.25">
      <c r="B80" s="50"/>
      <c r="C80" s="50"/>
      <c r="D80" s="50"/>
      <c r="E80" s="50"/>
      <c r="F80" s="50"/>
      <c r="G80" s="50"/>
      <c r="H80" s="50"/>
      <c r="I80" s="50"/>
      <c r="J80" s="50"/>
    </row>
    <row r="81" spans="2:10" ht="12.75" customHeight="1" x14ac:dyDescent="0.25">
      <c r="B81" s="50"/>
      <c r="C81" s="50"/>
      <c r="D81" s="50"/>
      <c r="E81" s="50"/>
      <c r="F81" s="50"/>
      <c r="G81" s="50"/>
      <c r="H81" s="50"/>
      <c r="I81" s="50"/>
      <c r="J81" s="50"/>
    </row>
    <row r="82" spans="2:10" ht="12.75" customHeight="1" x14ac:dyDescent="0.25">
      <c r="B82" s="50"/>
      <c r="C82" s="50"/>
      <c r="D82" s="50"/>
      <c r="E82" s="50"/>
      <c r="F82" s="50"/>
      <c r="G82" s="50"/>
      <c r="H82" s="50"/>
      <c r="I82" s="50"/>
      <c r="J82" s="50"/>
    </row>
    <row r="83" spans="2:10" ht="12.75" customHeight="1" x14ac:dyDescent="0.25">
      <c r="B83" s="50"/>
      <c r="C83" s="50"/>
      <c r="D83" s="50"/>
      <c r="E83" s="50"/>
      <c r="F83" s="50"/>
      <c r="G83" s="50"/>
      <c r="H83" s="50"/>
      <c r="I83" s="50"/>
      <c r="J83" s="50"/>
    </row>
    <row r="84" spans="2:10" ht="12.75" customHeight="1" x14ac:dyDescent="0.25">
      <c r="B84" s="50"/>
      <c r="C84" s="50"/>
      <c r="D84" s="50"/>
      <c r="E84" s="50"/>
      <c r="F84" s="50"/>
      <c r="G84" s="50"/>
      <c r="H84" s="50"/>
      <c r="I84" s="50"/>
      <c r="J84" s="50"/>
    </row>
    <row r="85" spans="2:10" ht="12.75" customHeight="1" x14ac:dyDescent="0.25">
      <c r="B85" s="50"/>
      <c r="C85" s="50"/>
      <c r="D85" s="50"/>
      <c r="E85" s="50"/>
      <c r="F85" s="50"/>
      <c r="G85" s="50"/>
      <c r="H85" s="50"/>
      <c r="I85" s="50"/>
      <c r="J85" s="50"/>
    </row>
    <row r="86" spans="2:10" ht="12.75" customHeight="1" x14ac:dyDescent="0.25">
      <c r="B86" s="50"/>
      <c r="C86" s="50"/>
      <c r="D86" s="50"/>
      <c r="E86" s="50"/>
      <c r="F86" s="50"/>
      <c r="G86" s="50"/>
      <c r="H86" s="50"/>
      <c r="I86" s="50"/>
      <c r="J86" s="50"/>
    </row>
    <row r="87" spans="2:10" ht="12" customHeight="1" x14ac:dyDescent="0.25">
      <c r="B87" s="50"/>
      <c r="C87" s="50"/>
      <c r="D87" s="50"/>
      <c r="E87" s="50"/>
      <c r="F87" s="50"/>
      <c r="G87" s="50"/>
      <c r="H87" s="50"/>
      <c r="I87" s="50"/>
      <c r="J87" s="50"/>
    </row>
  </sheetData>
  <sheetProtection algorithmName="SHA-512" hashValue="vjdyKicNjtom2lQ9j4dCW0D1VIm6BpocsCWxgLYq50dGYvIMCGGFJom94G32dzIBfLPGW1FB0hEjXyzO+JAhNA==" saltValue="HJ913CycdhO3feaGkLZVsQ==" spinCount="100000" sheet="1" objects="1" scenarios="1" selectLockedCells="1"/>
  <mergeCells count="2">
    <mergeCell ref="B4:C4"/>
    <mergeCell ref="B5:C5"/>
  </mergeCells>
  <pageMargins left="0.65" right="0.48" top="0.87" bottom="0.93"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1A4CB-C9E3-45B8-872A-50D48052649E}">
  <sheetPr>
    <tabColor rgb="FF00B050"/>
  </sheetPr>
  <dimension ref="A2:G35"/>
  <sheetViews>
    <sheetView showGridLines="0" workbookViewId="0">
      <selection activeCell="I17" sqref="I17"/>
    </sheetView>
  </sheetViews>
  <sheetFormatPr defaultColWidth="9.140625" defaultRowHeight="15" x14ac:dyDescent="0.25"/>
  <cols>
    <col min="1" max="1" width="9.140625" style="2"/>
    <col min="2" max="2" width="10.42578125" style="29" bestFit="1" customWidth="1"/>
    <col min="3" max="3" width="10.85546875" style="30" bestFit="1" customWidth="1"/>
    <col min="4" max="4" width="10.85546875" style="31" customWidth="1"/>
    <col min="5" max="5" width="11" style="30" bestFit="1" customWidth="1"/>
    <col min="6" max="6" width="10.7109375" style="30" bestFit="1" customWidth="1"/>
    <col min="7" max="7" width="14.28515625" style="29" customWidth="1"/>
    <col min="8" max="16384" width="9.140625" style="2"/>
  </cols>
  <sheetData>
    <row r="2" spans="1:7" ht="15.75" customHeight="1" thickBot="1" x14ac:dyDescent="0.35">
      <c r="A2" s="84" t="s">
        <v>109</v>
      </c>
      <c r="B2" s="85"/>
      <c r="C2" s="86"/>
      <c r="D2" s="87"/>
      <c r="E2" s="86"/>
    </row>
    <row r="3" spans="1:7" s="32" customFormat="1" ht="52.5" customHeight="1" thickBot="1" x14ac:dyDescent="0.3">
      <c r="A3" s="88" t="s">
        <v>51</v>
      </c>
      <c r="B3" s="89" t="s">
        <v>52</v>
      </c>
      <c r="C3" s="90" t="s">
        <v>53</v>
      </c>
      <c r="D3" s="91" t="s">
        <v>63</v>
      </c>
      <c r="E3" s="92" t="s">
        <v>55</v>
      </c>
      <c r="F3" s="92" t="s">
        <v>54</v>
      </c>
      <c r="G3" s="93" t="s">
        <v>110</v>
      </c>
    </row>
    <row r="4" spans="1:7" x14ac:dyDescent="0.25">
      <c r="A4" s="99">
        <v>2011</v>
      </c>
      <c r="B4" s="100">
        <v>1987</v>
      </c>
      <c r="C4" s="101">
        <v>0.33</v>
      </c>
      <c r="D4" s="102">
        <v>0.31459999999999999</v>
      </c>
      <c r="E4" s="101">
        <v>0.55179999999999996</v>
      </c>
      <c r="F4" s="101">
        <v>7.7499999999999999E-2</v>
      </c>
      <c r="G4" s="103">
        <v>50400</v>
      </c>
    </row>
    <row r="5" spans="1:7" ht="15.75" thickBot="1" x14ac:dyDescent="0.3">
      <c r="A5" s="94">
        <v>2012</v>
      </c>
      <c r="B5" s="95">
        <v>2033</v>
      </c>
      <c r="C5" s="96">
        <v>0.33100000000000002</v>
      </c>
      <c r="D5" s="97">
        <v>0.31228</v>
      </c>
      <c r="E5" s="96">
        <v>0.54920000000000002</v>
      </c>
      <c r="F5" s="96">
        <v>7.0999999999999994E-2</v>
      </c>
      <c r="G5" s="98">
        <v>50500</v>
      </c>
    </row>
    <row r="6" spans="1:7" x14ac:dyDescent="0.25">
      <c r="A6" s="99">
        <v>2013</v>
      </c>
      <c r="B6" s="100">
        <v>2001</v>
      </c>
      <c r="C6" s="101">
        <v>0.37</v>
      </c>
      <c r="D6" s="102">
        <v>0.35026000000000002</v>
      </c>
      <c r="E6" s="101">
        <v>0.58730000000000004</v>
      </c>
      <c r="F6" s="101">
        <v>7.7499999999999999E-2</v>
      </c>
      <c r="G6" s="103">
        <v>50853</v>
      </c>
    </row>
    <row r="7" spans="1:7" ht="15.75" thickBot="1" x14ac:dyDescent="0.3">
      <c r="A7" s="94">
        <v>2014</v>
      </c>
      <c r="B7" s="95">
        <v>2103</v>
      </c>
      <c r="C7" s="96">
        <v>0.36249999999999999</v>
      </c>
      <c r="D7" s="97">
        <v>0.34298000000000001</v>
      </c>
      <c r="E7" s="96">
        <v>0.56859999999999999</v>
      </c>
      <c r="F7" s="96">
        <v>7.4999999999999997E-2</v>
      </c>
      <c r="G7" s="98">
        <v>51414</v>
      </c>
    </row>
    <row r="8" spans="1:7" x14ac:dyDescent="0.25">
      <c r="A8" s="99">
        <v>2015</v>
      </c>
      <c r="B8" s="100">
        <v>2203</v>
      </c>
      <c r="C8" s="101">
        <v>0.36499999999999999</v>
      </c>
      <c r="D8" s="102">
        <v>0.34544999999999998</v>
      </c>
      <c r="E8" s="101">
        <v>0.57479999999999998</v>
      </c>
      <c r="F8" s="101">
        <v>6.9500000000000006E-2</v>
      </c>
      <c r="G8" s="103">
        <v>51976</v>
      </c>
    </row>
    <row r="9" spans="1:7" ht="15.75" thickBot="1" x14ac:dyDescent="0.3">
      <c r="A9" s="94">
        <v>2016</v>
      </c>
      <c r="B9" s="95">
        <v>2242</v>
      </c>
      <c r="C9" s="96">
        <v>0.36549999999999999</v>
      </c>
      <c r="D9" s="97">
        <v>0.34756999999999999</v>
      </c>
      <c r="E9" s="96">
        <v>0.57599999999999996</v>
      </c>
      <c r="F9" s="96">
        <v>6.7500000000000004E-2</v>
      </c>
      <c r="G9" s="98">
        <v>52763</v>
      </c>
    </row>
    <row r="10" spans="1:7" x14ac:dyDescent="0.25">
      <c r="A10" s="99">
        <v>2017</v>
      </c>
      <c r="B10" s="100">
        <v>2254</v>
      </c>
      <c r="C10" s="101">
        <v>0.36549999999999999</v>
      </c>
      <c r="D10" s="102">
        <v>0.34777999999999998</v>
      </c>
      <c r="E10" s="101">
        <v>0.57599999999999996</v>
      </c>
      <c r="F10" s="101">
        <v>6.6500000000000004E-2</v>
      </c>
      <c r="G10" s="103">
        <v>53701</v>
      </c>
    </row>
    <row r="11" spans="1:7" ht="15.75" thickBot="1" x14ac:dyDescent="0.3">
      <c r="A11" s="94">
        <v>2018</v>
      </c>
      <c r="B11" s="95">
        <v>2265</v>
      </c>
      <c r="C11" s="96">
        <v>0.36549999999999999</v>
      </c>
      <c r="D11" s="97">
        <v>0.34786</v>
      </c>
      <c r="E11" s="96">
        <v>0.57599999999999996</v>
      </c>
      <c r="F11" s="96">
        <v>6.9000000000000006E-2</v>
      </c>
      <c r="G11" s="98">
        <v>54614</v>
      </c>
    </row>
    <row r="12" spans="1:7" x14ac:dyDescent="0.25">
      <c r="A12" s="99">
        <v>2019</v>
      </c>
      <c r="B12" s="100">
        <v>2477</v>
      </c>
      <c r="C12" s="101">
        <v>0.36649999999999999</v>
      </c>
      <c r="D12" s="102">
        <v>0.34895999999999999</v>
      </c>
      <c r="E12" s="101">
        <v>0.57850000000000001</v>
      </c>
      <c r="F12" s="101">
        <v>6.9500000000000006E-2</v>
      </c>
      <c r="G12" s="103">
        <v>55923</v>
      </c>
    </row>
    <row r="13" spans="1:7" ht="15.75" thickBot="1" x14ac:dyDescent="0.3">
      <c r="A13" s="94">
        <v>2020</v>
      </c>
      <c r="B13" s="95">
        <v>2711</v>
      </c>
      <c r="C13" s="96">
        <v>0.3735</v>
      </c>
      <c r="D13" s="97">
        <v>0.34538000000000002</v>
      </c>
      <c r="E13" s="96">
        <v>0.59619999999999995</v>
      </c>
      <c r="F13" s="96">
        <v>6.7000000000000004E-2</v>
      </c>
      <c r="G13" s="98">
        <v>57232</v>
      </c>
    </row>
    <row r="14" spans="1:7" x14ac:dyDescent="0.25">
      <c r="A14" s="99">
        <v>2021</v>
      </c>
      <c r="B14" s="100">
        <v>2837</v>
      </c>
      <c r="C14" s="101">
        <v>0.371</v>
      </c>
      <c r="D14" s="102">
        <v>0.32518999999999998</v>
      </c>
      <c r="E14" s="101">
        <v>0.58979999999999999</v>
      </c>
      <c r="F14" s="101">
        <v>7.0000000000000007E-2</v>
      </c>
      <c r="G14" s="103">
        <v>58311</v>
      </c>
    </row>
    <row r="15" spans="1:7" ht="15.75" thickBot="1" x14ac:dyDescent="0.3">
      <c r="A15" s="94">
        <v>2022</v>
      </c>
      <c r="B15" s="95">
        <v>2888</v>
      </c>
      <c r="C15" s="96">
        <v>0.37069999999999997</v>
      </c>
      <c r="D15" s="97">
        <v>0.32529000000000002</v>
      </c>
      <c r="E15" s="96">
        <v>0.58909999999999996</v>
      </c>
      <c r="F15" s="96">
        <v>6.7500000000000004E-2</v>
      </c>
      <c r="G15" s="98">
        <v>59706</v>
      </c>
    </row>
    <row r="16" spans="1:7" x14ac:dyDescent="0.25">
      <c r="A16" s="99"/>
      <c r="B16" s="100"/>
      <c r="C16" s="101"/>
      <c r="D16" s="102"/>
      <c r="E16" s="101"/>
      <c r="F16" s="101"/>
      <c r="G16" s="103"/>
    </row>
    <row r="17" spans="1:7" ht="15.75" thickBot="1" x14ac:dyDescent="0.3">
      <c r="A17" s="94"/>
      <c r="B17" s="95"/>
      <c r="C17" s="96"/>
      <c r="D17" s="97"/>
      <c r="E17" s="96"/>
      <c r="F17" s="96"/>
      <c r="G17" s="98"/>
    </row>
    <row r="18" spans="1:7" x14ac:dyDescent="0.25">
      <c r="A18" s="99"/>
      <c r="B18" s="100"/>
      <c r="C18" s="101"/>
      <c r="D18" s="102"/>
      <c r="E18" s="101"/>
      <c r="F18" s="101"/>
      <c r="G18" s="103"/>
    </row>
    <row r="19" spans="1:7" ht="15.75" thickBot="1" x14ac:dyDescent="0.3">
      <c r="A19" s="94"/>
      <c r="B19" s="95"/>
      <c r="C19" s="96"/>
      <c r="D19" s="97"/>
      <c r="E19" s="96"/>
      <c r="F19" s="96"/>
      <c r="G19" s="98"/>
    </row>
    <row r="20" spans="1:7" x14ac:dyDescent="0.25">
      <c r="A20" s="99"/>
      <c r="B20" s="100"/>
      <c r="C20" s="101"/>
      <c r="D20" s="102"/>
      <c r="E20" s="101"/>
      <c r="F20" s="101"/>
      <c r="G20" s="103"/>
    </row>
    <row r="21" spans="1:7" ht="15.75" thickBot="1" x14ac:dyDescent="0.3">
      <c r="A21" s="94"/>
      <c r="B21" s="95"/>
      <c r="C21" s="96"/>
      <c r="D21" s="97"/>
      <c r="E21" s="96"/>
      <c r="F21" s="96"/>
      <c r="G21" s="98"/>
    </row>
    <row r="22" spans="1:7" x14ac:dyDescent="0.25">
      <c r="A22" s="99"/>
      <c r="B22" s="100"/>
      <c r="C22" s="101"/>
      <c r="D22" s="102"/>
      <c r="E22" s="101"/>
      <c r="F22" s="101"/>
      <c r="G22" s="103"/>
    </row>
    <row r="23" spans="1:7" ht="15.75" thickBot="1" x14ac:dyDescent="0.3">
      <c r="A23" s="94"/>
      <c r="B23" s="95"/>
      <c r="C23" s="96"/>
      <c r="D23" s="97"/>
      <c r="E23" s="96"/>
      <c r="F23" s="96"/>
      <c r="G23" s="98"/>
    </row>
    <row r="24" spans="1:7" x14ac:dyDescent="0.25">
      <c r="A24" s="99"/>
      <c r="B24" s="100"/>
      <c r="C24" s="101"/>
      <c r="D24" s="102"/>
      <c r="E24" s="101"/>
      <c r="F24" s="101"/>
      <c r="G24" s="103"/>
    </row>
    <row r="25" spans="1:7" ht="15.75" thickBot="1" x14ac:dyDescent="0.3">
      <c r="A25" s="94"/>
      <c r="B25" s="95"/>
      <c r="C25" s="96"/>
      <c r="D25" s="97"/>
      <c r="E25" s="96"/>
      <c r="F25" s="96"/>
      <c r="G25" s="98"/>
    </row>
    <row r="26" spans="1:7" x14ac:dyDescent="0.25">
      <c r="A26" s="99"/>
      <c r="B26" s="100"/>
      <c r="C26" s="101"/>
      <c r="D26" s="102"/>
      <c r="E26" s="101"/>
      <c r="F26" s="101"/>
      <c r="G26" s="103"/>
    </row>
    <row r="27" spans="1:7" ht="15.75" thickBot="1" x14ac:dyDescent="0.3">
      <c r="A27" s="94"/>
      <c r="B27" s="95"/>
      <c r="C27" s="96"/>
      <c r="D27" s="97"/>
      <c r="E27" s="96"/>
      <c r="F27" s="96"/>
      <c r="G27" s="98"/>
    </row>
    <row r="28" spans="1:7" x14ac:dyDescent="0.25">
      <c r="A28" s="99"/>
      <c r="B28" s="100"/>
      <c r="C28" s="101"/>
      <c r="D28" s="102"/>
      <c r="E28" s="101"/>
      <c r="F28" s="101"/>
      <c r="G28" s="103"/>
    </row>
    <row r="29" spans="1:7" ht="15.75" thickBot="1" x14ac:dyDescent="0.3">
      <c r="A29" s="94"/>
      <c r="B29" s="95"/>
      <c r="C29" s="96"/>
      <c r="D29" s="97"/>
      <c r="E29" s="96"/>
      <c r="F29" s="96"/>
      <c r="G29" s="98"/>
    </row>
    <row r="30" spans="1:7" x14ac:dyDescent="0.25">
      <c r="A30" s="99"/>
      <c r="B30" s="100"/>
      <c r="C30" s="101"/>
      <c r="D30" s="102"/>
      <c r="E30" s="101"/>
      <c r="F30" s="101"/>
      <c r="G30" s="103"/>
    </row>
    <row r="31" spans="1:7" ht="15.75" thickBot="1" x14ac:dyDescent="0.3">
      <c r="A31" s="94"/>
      <c r="B31" s="95"/>
      <c r="C31" s="96"/>
      <c r="D31" s="97"/>
      <c r="E31" s="96"/>
      <c r="F31" s="96"/>
      <c r="G31" s="98"/>
    </row>
    <row r="32" spans="1:7" x14ac:dyDescent="0.25">
      <c r="A32" s="99"/>
      <c r="B32" s="100"/>
      <c r="C32" s="101"/>
      <c r="D32" s="102"/>
      <c r="E32" s="101"/>
      <c r="F32" s="101"/>
      <c r="G32" s="103"/>
    </row>
    <row r="33" spans="1:7" ht="15.75" thickBot="1" x14ac:dyDescent="0.3">
      <c r="A33" s="94"/>
      <c r="B33" s="95"/>
      <c r="C33" s="96"/>
      <c r="D33" s="97"/>
      <c r="E33" s="96"/>
      <c r="F33" s="96"/>
      <c r="G33" s="98"/>
    </row>
    <row r="34" spans="1:7" x14ac:dyDescent="0.25">
      <c r="A34" s="99"/>
      <c r="B34" s="100"/>
      <c r="C34" s="101"/>
      <c r="D34" s="102"/>
      <c r="E34" s="101"/>
      <c r="F34" s="101"/>
      <c r="G34" s="103"/>
    </row>
    <row r="35" spans="1:7" x14ac:dyDescent="0.25">
      <c r="A35" s="94"/>
      <c r="B35" s="95"/>
      <c r="C35" s="96"/>
      <c r="D35" s="97"/>
      <c r="E35" s="96"/>
      <c r="F35" s="96"/>
      <c r="G35" s="98"/>
    </row>
  </sheetData>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1"/>
  <sheetViews>
    <sheetView workbookViewId="0">
      <selection activeCell="F20" sqref="F20"/>
    </sheetView>
  </sheetViews>
  <sheetFormatPr defaultRowHeight="15" x14ac:dyDescent="0.25"/>
  <cols>
    <col min="1" max="1" width="32.42578125" customWidth="1"/>
    <col min="2" max="2" width="15.42578125" customWidth="1"/>
    <col min="3" max="3" width="11.42578125" bestFit="1" customWidth="1"/>
    <col min="4" max="4" width="2.140625" customWidth="1"/>
    <col min="5" max="5" width="2.5703125" customWidth="1"/>
    <col min="6" max="6" width="10.5703125" bestFit="1" customWidth="1"/>
  </cols>
  <sheetData>
    <row r="1" spans="1:8" x14ac:dyDescent="0.25">
      <c r="A1" t="s">
        <v>57</v>
      </c>
      <c r="B1">
        <f>JAAR!F6</f>
        <v>2022</v>
      </c>
    </row>
    <row r="3" spans="1:8" x14ac:dyDescent="0.25">
      <c r="A3" t="s">
        <v>38</v>
      </c>
      <c r="B3" t="s">
        <v>39</v>
      </c>
      <c r="C3" s="14">
        <f>VLOOKUP(B1,Percentages!A4:G35,2)</f>
        <v>2888</v>
      </c>
      <c r="F3" s="14">
        <f>C3/12</f>
        <v>240.66666666666666</v>
      </c>
      <c r="G3" s="12"/>
    </row>
    <row r="4" spans="1:8" x14ac:dyDescent="0.25">
      <c r="B4" t="s">
        <v>40</v>
      </c>
      <c r="C4" s="14">
        <f>C3</f>
        <v>2888</v>
      </c>
      <c r="G4" s="12"/>
    </row>
    <row r="5" spans="1:8" ht="6" customHeight="1" x14ac:dyDescent="0.25"/>
    <row r="6" spans="1:8" x14ac:dyDescent="0.25">
      <c r="A6" t="s">
        <v>41</v>
      </c>
      <c r="C6" s="9">
        <f>VLOOKUP(B1,Percentages!A4:G35,3)</f>
        <v>0.37069999999999997</v>
      </c>
    </row>
    <row r="7" spans="1:8" x14ac:dyDescent="0.25">
      <c r="A7" t="s">
        <v>42</v>
      </c>
      <c r="C7" s="9">
        <f>VLOOKUP(B1,Percentages!A4:G36,4)</f>
        <v>0.32529000000000002</v>
      </c>
    </row>
    <row r="8" spans="1:8" ht="7.5" customHeight="1" x14ac:dyDescent="0.25">
      <c r="C8" s="10"/>
    </row>
    <row r="9" spans="1:8" x14ac:dyDescent="0.25">
      <c r="A9" t="s">
        <v>43</v>
      </c>
    </row>
    <row r="10" spans="1:8" x14ac:dyDescent="0.25">
      <c r="A10" t="s">
        <v>44</v>
      </c>
      <c r="C10" s="9">
        <v>0.62960000000000005</v>
      </c>
    </row>
    <row r="11" spans="1:8" ht="7.5" customHeight="1" x14ac:dyDescent="0.25"/>
    <row r="12" spans="1:8" x14ac:dyDescent="0.25">
      <c r="A12" t="s">
        <v>45</v>
      </c>
      <c r="C12" s="9">
        <f>VLOOKUP(B1,Percentages!A4:G35,5)</f>
        <v>0.58909999999999996</v>
      </c>
      <c r="F12" s="8" t="str">
        <f>"x "&amp;C12*100&amp;"%"</f>
        <v>x 58,91%</v>
      </c>
    </row>
    <row r="13" spans="1:8" x14ac:dyDescent="0.25">
      <c r="A13" t="s">
        <v>46</v>
      </c>
      <c r="C13" s="9">
        <f>VLOOKUP(B1,Percentages!A4:G35,6)</f>
        <v>6.7500000000000004E-2</v>
      </c>
      <c r="F13" s="8" t="str">
        <f>"x "&amp;C13*100&amp;"%"</f>
        <v>x 6,75%</v>
      </c>
      <c r="H13" s="13"/>
    </row>
    <row r="14" spans="1:8" ht="7.5" customHeight="1" x14ac:dyDescent="0.25"/>
    <row r="15" spans="1:8" x14ac:dyDescent="0.25">
      <c r="A15" t="s">
        <v>47</v>
      </c>
    </row>
    <row r="16" spans="1:8" ht="6" customHeight="1" x14ac:dyDescent="0.25"/>
    <row r="17" spans="1:6" x14ac:dyDescent="0.25">
      <c r="A17" t="s">
        <v>48</v>
      </c>
      <c r="C17" s="9">
        <f>VLOOKUP(B1,Percentages!A4:G35,6)</f>
        <v>6.7500000000000004E-2</v>
      </c>
      <c r="F17" s="9" t="str">
        <f>C17*100&amp;"% x"</f>
        <v>6,75% x</v>
      </c>
    </row>
    <row r="18" spans="1:6" ht="7.5" customHeight="1" x14ac:dyDescent="0.25"/>
    <row r="19" spans="1:6" x14ac:dyDescent="0.25">
      <c r="A19" t="s">
        <v>49</v>
      </c>
      <c r="C19" s="9">
        <f>VLOOKUP(B1,Percentages!A4:G35,6)</f>
        <v>6.7500000000000004E-2</v>
      </c>
      <c r="F19" s="6" t="str">
        <f>C19*100&amp;"% x"</f>
        <v>6,75% x</v>
      </c>
    </row>
    <row r="20" spans="1:6" ht="6.75" customHeight="1" x14ac:dyDescent="0.25"/>
    <row r="21" spans="1:6" x14ac:dyDescent="0.25">
      <c r="A21" t="s">
        <v>50</v>
      </c>
      <c r="C21" s="14">
        <f>VLOOKUP(B1,Percentages!A4:G35,7)</f>
        <v>59706</v>
      </c>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C780E-9F3D-4AD8-809B-80E6DE578AB1}">
  <dimension ref="A1:H76"/>
  <sheetViews>
    <sheetView workbookViewId="0">
      <selection activeCell="C23" sqref="C23"/>
    </sheetView>
  </sheetViews>
  <sheetFormatPr defaultColWidth="9.140625" defaultRowHeight="15" x14ac:dyDescent="0.25"/>
  <cols>
    <col min="1" max="16384" width="9.140625" style="141"/>
  </cols>
  <sheetData>
    <row r="1" spans="1:3" x14ac:dyDescent="0.25">
      <c r="A1" s="141" t="s">
        <v>60</v>
      </c>
    </row>
    <row r="2" spans="1:3" x14ac:dyDescent="0.25">
      <c r="A2" s="141" t="s">
        <v>52</v>
      </c>
      <c r="B2" s="141">
        <f>parameters!C3</f>
        <v>2888</v>
      </c>
      <c r="C2" s="142">
        <f>parameters!F3</f>
        <v>240.66666666666666</v>
      </c>
    </row>
    <row r="3" spans="1:3" x14ac:dyDescent="0.25">
      <c r="C3" s="143"/>
    </row>
    <row r="5" spans="1:3" x14ac:dyDescent="0.25">
      <c r="C5" s="143"/>
    </row>
    <row r="11" spans="1:3" x14ac:dyDescent="0.25">
      <c r="A11" s="141" t="s">
        <v>61</v>
      </c>
    </row>
    <row r="12" spans="1:3" x14ac:dyDescent="0.25">
      <c r="A12" s="141" t="e">
        <f>'Vordering direct bruteren'!#REF!</f>
        <v>#REF!</v>
      </c>
      <c r="C12" s="143" t="e">
        <f>IF(A13=0,0,$C$2*A12/A13)</f>
        <v>#REF!</v>
      </c>
    </row>
    <row r="13" spans="1:3" x14ac:dyDescent="0.25">
      <c r="A13" s="141" t="e">
        <f>'Vordering direct bruteren'!#REF!</f>
        <v>#REF!</v>
      </c>
    </row>
    <row r="14" spans="1:3" x14ac:dyDescent="0.25">
      <c r="A14" s="141" t="e">
        <f>'Vordering direct bruteren'!#REF!</f>
        <v>#REF!</v>
      </c>
      <c r="C14" s="143" t="e">
        <f>IF(A15=0,0,$C$2*A14/A15)</f>
        <v>#REF!</v>
      </c>
    </row>
    <row r="15" spans="1:3" x14ac:dyDescent="0.25">
      <c r="A15" s="141" t="e">
        <f>'Vordering direct bruteren'!#REF!</f>
        <v>#REF!</v>
      </c>
    </row>
    <row r="16" spans="1:3" x14ac:dyDescent="0.25">
      <c r="A16" s="141" t="e">
        <f>'Vordering direct bruteren'!#REF!</f>
        <v>#REF!</v>
      </c>
      <c r="C16" s="141" t="e">
        <f>$B$2*A16/12</f>
        <v>#REF!</v>
      </c>
    </row>
    <row r="18" spans="1:8" x14ac:dyDescent="0.25">
      <c r="C18" s="141" t="e">
        <f>ROUND(IF(SUM(C12:C16)&gt;B2,B2,SUM(C12:C16)),2)</f>
        <v>#REF!</v>
      </c>
    </row>
    <row r="20" spans="1:8" x14ac:dyDescent="0.25">
      <c r="A20" s="141" t="s">
        <v>62</v>
      </c>
    </row>
    <row r="21" spans="1:8" x14ac:dyDescent="0.25">
      <c r="A21" s="141">
        <f>'Vordering direct bruteren'!F53</f>
        <v>0</v>
      </c>
      <c r="C21" s="143">
        <f>IF(A22=0,0,$C$2*A21/A22)</f>
        <v>0</v>
      </c>
    </row>
    <row r="22" spans="1:8" x14ac:dyDescent="0.25">
      <c r="A22" s="141">
        <f>'Vordering direct bruteren'!F54</f>
        <v>0</v>
      </c>
    </row>
    <row r="23" spans="1:8" x14ac:dyDescent="0.25">
      <c r="A23" s="141">
        <f>'Vordering direct bruteren'!F55</f>
        <v>0</v>
      </c>
      <c r="C23" s="143">
        <f>IF(A24=0,0,$C$2*A23/A24)</f>
        <v>0</v>
      </c>
    </row>
    <row r="24" spans="1:8" x14ac:dyDescent="0.25">
      <c r="A24" s="141">
        <f>'Vordering direct bruteren'!F56</f>
        <v>0</v>
      </c>
    </row>
    <row r="25" spans="1:8" x14ac:dyDescent="0.25">
      <c r="A25" s="141">
        <f>'Vordering direct bruteren'!F51</f>
        <v>0</v>
      </c>
      <c r="C25" s="141">
        <f>$B$2*A25/12</f>
        <v>0</v>
      </c>
    </row>
    <row r="27" spans="1:8" x14ac:dyDescent="0.25">
      <c r="C27" s="141">
        <f>ROUND(IF(SUM(C21:C25)&gt;B11,B11,SUM(C21:C25)),2)</f>
        <v>0</v>
      </c>
    </row>
    <row r="28" spans="1:8" x14ac:dyDescent="0.25">
      <c r="A28" s="141" t="s">
        <v>60</v>
      </c>
    </row>
    <row r="29" spans="1:8" x14ac:dyDescent="0.25">
      <c r="A29" s="141" t="s">
        <v>64</v>
      </c>
      <c r="H29" s="141" t="s">
        <v>65</v>
      </c>
    </row>
    <row r="30" spans="1:8" x14ac:dyDescent="0.25">
      <c r="A30" s="141">
        <f>'ber. elders gebr. Ahk '!D19</f>
        <v>0</v>
      </c>
      <c r="B30" s="141">
        <f>'ber. elders gebr. Ahk '!E19</f>
        <v>0</v>
      </c>
      <c r="C30" s="141">
        <f t="shared" ref="C30:C41" si="0">ROUND(IF(A30*$G$30&lt;$C$2,A30*$G$30,$C$2),2)</f>
        <v>0</v>
      </c>
      <c r="D30" s="141">
        <f>IF(A30&lt;&gt;0,0,ROUND(IF(B30*$H$30&lt;$C$2,B30*$H$30,$C$2),2))</f>
        <v>0</v>
      </c>
      <c r="E30" s="141">
        <f>LARGE(C30:D30,1)</f>
        <v>0</v>
      </c>
      <c r="G30" s="144">
        <f>VLOOKUP(JAAR!$F$6,Percentages!$A$4:$G$35,4)</f>
        <v>0.32529000000000002</v>
      </c>
      <c r="H30" s="144">
        <f>VLOOKUP(JAAR!$F$6,Percentages!$A$4:$G$35,3)</f>
        <v>0.37069999999999997</v>
      </c>
    </row>
    <row r="31" spans="1:8" x14ac:dyDescent="0.25">
      <c r="A31" s="141">
        <f>'ber. elders gebr. Ahk '!D20</f>
        <v>0</v>
      </c>
      <c r="B31" s="141">
        <f>'ber. elders gebr. Ahk '!E20</f>
        <v>0</v>
      </c>
      <c r="C31" s="141">
        <f t="shared" si="0"/>
        <v>0</v>
      </c>
      <c r="D31" s="141">
        <f t="shared" ref="D31:D42" si="1">IF(A31&lt;&gt;0,0,ROUND(IF(B31*$H$30&lt;$C$2,B31*$H$30,$C$2),2))</f>
        <v>0</v>
      </c>
      <c r="E31" s="141">
        <f t="shared" ref="E31:E41" si="2">LARGE(C31:D31,1)</f>
        <v>0</v>
      </c>
    </row>
    <row r="32" spans="1:8" x14ac:dyDescent="0.25">
      <c r="A32" s="141">
        <f>'ber. elders gebr. Ahk '!D21</f>
        <v>0</v>
      </c>
      <c r="B32" s="141">
        <f>'ber. elders gebr. Ahk '!E21</f>
        <v>0</v>
      </c>
      <c r="C32" s="141">
        <f t="shared" si="0"/>
        <v>0</v>
      </c>
      <c r="D32" s="141">
        <f t="shared" si="1"/>
        <v>0</v>
      </c>
      <c r="E32" s="141">
        <f t="shared" si="2"/>
        <v>0</v>
      </c>
    </row>
    <row r="33" spans="1:8" x14ac:dyDescent="0.25">
      <c r="A33" s="141">
        <f>'ber. elders gebr. Ahk '!D22</f>
        <v>0</v>
      </c>
      <c r="B33" s="141">
        <f>'ber. elders gebr. Ahk '!E22</f>
        <v>0</v>
      </c>
      <c r="C33" s="141">
        <f t="shared" si="0"/>
        <v>0</v>
      </c>
      <c r="D33" s="141">
        <f t="shared" si="1"/>
        <v>0</v>
      </c>
      <c r="E33" s="141">
        <f t="shared" si="2"/>
        <v>0</v>
      </c>
    </row>
    <row r="34" spans="1:8" x14ac:dyDescent="0.25">
      <c r="A34" s="141">
        <f>'ber. elders gebr. Ahk '!D23</f>
        <v>0</v>
      </c>
      <c r="B34" s="141">
        <f>'ber. elders gebr. Ahk '!E23</f>
        <v>0</v>
      </c>
      <c r="C34" s="141">
        <f t="shared" si="0"/>
        <v>0</v>
      </c>
      <c r="D34" s="141">
        <f t="shared" si="1"/>
        <v>0</v>
      </c>
      <c r="E34" s="141">
        <f t="shared" si="2"/>
        <v>0</v>
      </c>
    </row>
    <row r="35" spans="1:8" x14ac:dyDescent="0.25">
      <c r="A35" s="141">
        <f>'ber. elders gebr. Ahk '!D24</f>
        <v>0</v>
      </c>
      <c r="B35" s="141">
        <f>'ber. elders gebr. Ahk '!E24</f>
        <v>0</v>
      </c>
      <c r="C35" s="141">
        <f t="shared" si="0"/>
        <v>0</v>
      </c>
      <c r="D35" s="141">
        <f t="shared" si="1"/>
        <v>0</v>
      </c>
      <c r="E35" s="141">
        <f t="shared" si="2"/>
        <v>0</v>
      </c>
    </row>
    <row r="36" spans="1:8" x14ac:dyDescent="0.25">
      <c r="A36" s="141">
        <f>'ber. elders gebr. Ahk '!D25</f>
        <v>0</v>
      </c>
      <c r="B36" s="141">
        <f>'ber. elders gebr. Ahk '!E25</f>
        <v>0</v>
      </c>
      <c r="C36" s="141">
        <f t="shared" si="0"/>
        <v>0</v>
      </c>
      <c r="D36" s="141">
        <f t="shared" si="1"/>
        <v>0</v>
      </c>
      <c r="E36" s="141">
        <f t="shared" si="2"/>
        <v>0</v>
      </c>
    </row>
    <row r="37" spans="1:8" x14ac:dyDescent="0.25">
      <c r="A37" s="141">
        <f>'ber. elders gebr. Ahk '!D26</f>
        <v>0</v>
      </c>
      <c r="B37" s="141">
        <f>'ber. elders gebr. Ahk '!E26</f>
        <v>0</v>
      </c>
      <c r="C37" s="141">
        <f t="shared" si="0"/>
        <v>0</v>
      </c>
      <c r="D37" s="141">
        <f t="shared" si="1"/>
        <v>0</v>
      </c>
      <c r="E37" s="141">
        <f t="shared" si="2"/>
        <v>0</v>
      </c>
    </row>
    <row r="38" spans="1:8" x14ac:dyDescent="0.25">
      <c r="A38" s="141">
        <f>'ber. elders gebr. Ahk '!D27</f>
        <v>0</v>
      </c>
      <c r="B38" s="141">
        <f>'ber. elders gebr. Ahk '!E27</f>
        <v>0</v>
      </c>
      <c r="C38" s="141">
        <f t="shared" si="0"/>
        <v>0</v>
      </c>
      <c r="D38" s="141">
        <f t="shared" si="1"/>
        <v>0</v>
      </c>
      <c r="E38" s="141">
        <f t="shared" si="2"/>
        <v>0</v>
      </c>
    </row>
    <row r="39" spans="1:8" x14ac:dyDescent="0.25">
      <c r="A39" s="141">
        <f>'ber. elders gebr. Ahk '!D28</f>
        <v>0</v>
      </c>
      <c r="B39" s="141">
        <f>'ber. elders gebr. Ahk '!E28</f>
        <v>0</v>
      </c>
      <c r="C39" s="141">
        <f t="shared" si="0"/>
        <v>0</v>
      </c>
      <c r="D39" s="141">
        <f t="shared" si="1"/>
        <v>0</v>
      </c>
      <c r="E39" s="141">
        <f t="shared" si="2"/>
        <v>0</v>
      </c>
    </row>
    <row r="40" spans="1:8" x14ac:dyDescent="0.25">
      <c r="A40" s="141">
        <f>'ber. elders gebr. Ahk '!D29</f>
        <v>0</v>
      </c>
      <c r="B40" s="141">
        <f>'ber. elders gebr. Ahk '!E29</f>
        <v>0</v>
      </c>
      <c r="C40" s="141">
        <f t="shared" si="0"/>
        <v>0</v>
      </c>
      <c r="D40" s="141">
        <f t="shared" si="1"/>
        <v>0</v>
      </c>
      <c r="E40" s="141">
        <f t="shared" si="2"/>
        <v>0</v>
      </c>
    </row>
    <row r="41" spans="1:8" x14ac:dyDescent="0.25">
      <c r="A41" s="141">
        <f>'ber. elders gebr. Ahk '!D30</f>
        <v>0</v>
      </c>
      <c r="B41" s="141">
        <f>'ber. elders gebr. Ahk '!E30</f>
        <v>0</v>
      </c>
      <c r="C41" s="141">
        <f t="shared" si="0"/>
        <v>0</v>
      </c>
      <c r="D41" s="141">
        <f t="shared" si="1"/>
        <v>0</v>
      </c>
      <c r="E41" s="141">
        <f t="shared" si="2"/>
        <v>0</v>
      </c>
    </row>
    <row r="42" spans="1:8" x14ac:dyDescent="0.25">
      <c r="A42" s="141">
        <f>'ber. elders gebr. Ahk '!D31</f>
        <v>0</v>
      </c>
      <c r="B42" s="141">
        <f>'ber. elders gebr. Ahk '!E31</f>
        <v>0</v>
      </c>
      <c r="D42" s="141">
        <f t="shared" si="1"/>
        <v>0</v>
      </c>
    </row>
    <row r="45" spans="1:8" x14ac:dyDescent="0.25">
      <c r="A45" s="141" t="s">
        <v>111</v>
      </c>
    </row>
    <row r="46" spans="1:8" x14ac:dyDescent="0.25">
      <c r="A46" s="141" t="s">
        <v>64</v>
      </c>
      <c r="H46" s="141" t="s">
        <v>65</v>
      </c>
    </row>
    <row r="47" spans="1:8" x14ac:dyDescent="0.25">
      <c r="A47" s="141">
        <f>'ber. elders gebr. Ahk Vordering'!C20</f>
        <v>0</v>
      </c>
      <c r="B47" s="141">
        <f>'ber. elders gebr. Ahk Vordering'!E20</f>
        <v>0</v>
      </c>
      <c r="C47" s="141">
        <f t="shared" ref="C47:C58" si="3">ROUND(IF(A47*$G$30&lt;$C$2,A47*$G$30,$C$2),2)</f>
        <v>0</v>
      </c>
      <c r="D47" s="141">
        <f>IF(A47&lt;&gt;0,0,ROUND(IF(B47*$H$30&lt;$C$2,B47*$H$30,$C$2),2))</f>
        <v>0</v>
      </c>
      <c r="E47" s="141">
        <f>LARGE(C47:D47,1)</f>
        <v>0</v>
      </c>
      <c r="G47" s="144">
        <f>VLOOKUP(JAAR!$F$6,Percentages!$A$4:$G$35,4)</f>
        <v>0.32529000000000002</v>
      </c>
      <c r="H47" s="144">
        <f>VLOOKUP(JAAR!$F$6,Percentages!$A$4:$G$35,3)</f>
        <v>0.37069999999999997</v>
      </c>
    </row>
    <row r="48" spans="1:8" x14ac:dyDescent="0.25">
      <c r="A48" s="141">
        <f>'ber. elders gebr. Ahk Vordering'!C21</f>
        <v>0</v>
      </c>
      <c r="B48" s="141">
        <f>'ber. elders gebr. Ahk Vordering'!E21</f>
        <v>0</v>
      </c>
      <c r="C48" s="141">
        <f t="shared" si="3"/>
        <v>0</v>
      </c>
      <c r="D48" s="141">
        <f t="shared" ref="D48:D59" si="4">IF(A48&lt;&gt;0,0,ROUND(IF(B48*$H$30&lt;$C$2,B48*$H$30,$C$2),2))</f>
        <v>0</v>
      </c>
      <c r="E48" s="141">
        <f t="shared" ref="E48:E58" si="5">LARGE(C48:D48,1)</f>
        <v>0</v>
      </c>
    </row>
    <row r="49" spans="1:8" x14ac:dyDescent="0.25">
      <c r="A49" s="141">
        <f>'ber. elders gebr. Ahk Vordering'!C22</f>
        <v>0</v>
      </c>
      <c r="B49" s="141">
        <f>'ber. elders gebr. Ahk Vordering'!E22</f>
        <v>0</v>
      </c>
      <c r="C49" s="141">
        <f t="shared" si="3"/>
        <v>0</v>
      </c>
      <c r="D49" s="141">
        <f t="shared" si="4"/>
        <v>0</v>
      </c>
      <c r="E49" s="141">
        <f t="shared" si="5"/>
        <v>0</v>
      </c>
    </row>
    <row r="50" spans="1:8" x14ac:dyDescent="0.25">
      <c r="A50" s="141">
        <f>'ber. elders gebr. Ahk Vordering'!C23</f>
        <v>0</v>
      </c>
      <c r="B50" s="141">
        <f>'ber. elders gebr. Ahk Vordering'!E23</f>
        <v>0</v>
      </c>
      <c r="C50" s="141">
        <f t="shared" si="3"/>
        <v>0</v>
      </c>
      <c r="D50" s="141">
        <f t="shared" si="4"/>
        <v>0</v>
      </c>
      <c r="E50" s="141">
        <f t="shared" si="5"/>
        <v>0</v>
      </c>
    </row>
    <row r="51" spans="1:8" x14ac:dyDescent="0.25">
      <c r="A51" s="141">
        <f>'ber. elders gebr. Ahk Vordering'!C24</f>
        <v>0</v>
      </c>
      <c r="B51" s="141">
        <f>'ber. elders gebr. Ahk Vordering'!E24</f>
        <v>0</v>
      </c>
      <c r="C51" s="141">
        <f t="shared" si="3"/>
        <v>0</v>
      </c>
      <c r="D51" s="141">
        <f t="shared" si="4"/>
        <v>0</v>
      </c>
      <c r="E51" s="141">
        <f t="shared" si="5"/>
        <v>0</v>
      </c>
    </row>
    <row r="52" spans="1:8" x14ac:dyDescent="0.25">
      <c r="A52" s="141">
        <f>'ber. elders gebr. Ahk Vordering'!C25</f>
        <v>0</v>
      </c>
      <c r="B52" s="141">
        <f>'ber. elders gebr. Ahk Vordering'!E25</f>
        <v>0</v>
      </c>
      <c r="C52" s="141">
        <f t="shared" si="3"/>
        <v>0</v>
      </c>
      <c r="D52" s="141">
        <f t="shared" si="4"/>
        <v>0</v>
      </c>
      <c r="E52" s="141">
        <f t="shared" si="5"/>
        <v>0</v>
      </c>
    </row>
    <row r="53" spans="1:8" x14ac:dyDescent="0.25">
      <c r="A53" s="141">
        <f>'ber. elders gebr. Ahk Vordering'!C26</f>
        <v>0</v>
      </c>
      <c r="B53" s="141">
        <f>'ber. elders gebr. Ahk Vordering'!E26</f>
        <v>0</v>
      </c>
      <c r="C53" s="141">
        <f t="shared" si="3"/>
        <v>0</v>
      </c>
      <c r="D53" s="141">
        <f t="shared" si="4"/>
        <v>0</v>
      </c>
      <c r="E53" s="141">
        <f t="shared" si="5"/>
        <v>0</v>
      </c>
    </row>
    <row r="54" spans="1:8" x14ac:dyDescent="0.25">
      <c r="A54" s="141">
        <f>'ber. elders gebr. Ahk Vordering'!C27</f>
        <v>0</v>
      </c>
      <c r="B54" s="141">
        <f>'ber. elders gebr. Ahk Vordering'!E27</f>
        <v>0</v>
      </c>
      <c r="C54" s="141">
        <f t="shared" si="3"/>
        <v>0</v>
      </c>
      <c r="D54" s="141">
        <f t="shared" si="4"/>
        <v>0</v>
      </c>
      <c r="E54" s="141">
        <f t="shared" si="5"/>
        <v>0</v>
      </c>
    </row>
    <row r="55" spans="1:8" x14ac:dyDescent="0.25">
      <c r="A55" s="141">
        <f>'ber. elders gebr. Ahk Vordering'!C28</f>
        <v>0</v>
      </c>
      <c r="B55" s="141">
        <f>'ber. elders gebr. Ahk Vordering'!E28</f>
        <v>0</v>
      </c>
      <c r="C55" s="141">
        <f t="shared" si="3"/>
        <v>0</v>
      </c>
      <c r="D55" s="141">
        <f t="shared" si="4"/>
        <v>0</v>
      </c>
      <c r="E55" s="141">
        <f t="shared" si="5"/>
        <v>0</v>
      </c>
    </row>
    <row r="56" spans="1:8" x14ac:dyDescent="0.25">
      <c r="A56" s="141">
        <f>'ber. elders gebr. Ahk Vordering'!C29</f>
        <v>0</v>
      </c>
      <c r="B56" s="141">
        <f>'ber. elders gebr. Ahk Vordering'!E29</f>
        <v>0</v>
      </c>
      <c r="C56" s="141">
        <f t="shared" si="3"/>
        <v>0</v>
      </c>
      <c r="D56" s="141">
        <f t="shared" si="4"/>
        <v>0</v>
      </c>
      <c r="E56" s="141">
        <f t="shared" si="5"/>
        <v>0</v>
      </c>
    </row>
    <row r="57" spans="1:8" x14ac:dyDescent="0.25">
      <c r="A57" s="141">
        <f>'ber. elders gebr. Ahk Vordering'!C30</f>
        <v>0</v>
      </c>
      <c r="B57" s="141">
        <f>'ber. elders gebr. Ahk Vordering'!E30</f>
        <v>0</v>
      </c>
      <c r="C57" s="141">
        <f t="shared" si="3"/>
        <v>0</v>
      </c>
      <c r="D57" s="141">
        <f t="shared" si="4"/>
        <v>0</v>
      </c>
      <c r="E57" s="141">
        <f t="shared" si="5"/>
        <v>0</v>
      </c>
    </row>
    <row r="58" spans="1:8" x14ac:dyDescent="0.25">
      <c r="A58" s="141">
        <f>'ber. elders gebr. Ahk Vordering'!C31</f>
        <v>0</v>
      </c>
      <c r="B58" s="141">
        <f>'ber. elders gebr. Ahk Vordering'!E31</f>
        <v>0</v>
      </c>
      <c r="C58" s="141">
        <f t="shared" si="3"/>
        <v>0</v>
      </c>
      <c r="D58" s="141">
        <f t="shared" si="4"/>
        <v>0</v>
      </c>
      <c r="E58" s="141">
        <f t="shared" si="5"/>
        <v>0</v>
      </c>
    </row>
    <row r="59" spans="1:8" x14ac:dyDescent="0.25">
      <c r="A59" s="141">
        <f>'ber. elders gebr. Ahk Vordering'!C32</f>
        <v>0</v>
      </c>
      <c r="B59" s="141">
        <f>'ber. elders gebr. Ahk Vordering'!E32</f>
        <v>0</v>
      </c>
      <c r="D59" s="141">
        <f t="shared" si="4"/>
        <v>0</v>
      </c>
    </row>
    <row r="62" spans="1:8" x14ac:dyDescent="0.25">
      <c r="A62" s="141" t="s">
        <v>119</v>
      </c>
    </row>
    <row r="63" spans="1:8" x14ac:dyDescent="0.25">
      <c r="A63" s="141" t="s">
        <v>64</v>
      </c>
      <c r="H63" s="141" t="s">
        <v>65</v>
      </c>
    </row>
    <row r="64" spans="1:8" x14ac:dyDescent="0.25">
      <c r="A64" s="141">
        <f>'Elders gebr. Ahk vord dir brut '!C19</f>
        <v>0</v>
      </c>
      <c r="B64" s="141">
        <f>'Elders gebr. Ahk vord dir brut '!E19</f>
        <v>0</v>
      </c>
      <c r="C64" s="141">
        <f t="shared" ref="C64:C75" si="6">ROUND(IF(A64*$G$30&lt;$C$2,A64*$G$30,$C$2),2)</f>
        <v>0</v>
      </c>
      <c r="D64" s="141">
        <f>IF(A64&lt;&gt;0,0,ROUND(IF(B64*$H$30&lt;$C$2,B64*$H$30,$C$2),2))</f>
        <v>0</v>
      </c>
      <c r="E64" s="141">
        <f>LARGE(C64:D64,1)</f>
        <v>0</v>
      </c>
      <c r="G64" s="144">
        <f>VLOOKUP(JAAR!$F$6,Percentages!$A$4:$G$35,4)</f>
        <v>0.32529000000000002</v>
      </c>
      <c r="H64" s="144">
        <f>VLOOKUP(JAAR!$F$6,Percentages!$A$4:$G$35,3)</f>
        <v>0.37069999999999997</v>
      </c>
    </row>
    <row r="65" spans="1:5" x14ac:dyDescent="0.25">
      <c r="A65" s="141">
        <f>'Elders gebr. Ahk vord dir brut '!C20</f>
        <v>0</v>
      </c>
      <c r="B65" s="141">
        <f>'Elders gebr. Ahk vord dir brut '!E20</f>
        <v>0</v>
      </c>
      <c r="C65" s="141">
        <f t="shared" si="6"/>
        <v>0</v>
      </c>
      <c r="D65" s="141">
        <f t="shared" ref="D65:D76" si="7">IF(A65&lt;&gt;0,0,ROUND(IF(B65*$H$30&lt;$C$2,B65*$H$30,$C$2),2))</f>
        <v>0</v>
      </c>
      <c r="E65" s="141">
        <f t="shared" ref="E65:E75" si="8">LARGE(C65:D65,1)</f>
        <v>0</v>
      </c>
    </row>
    <row r="66" spans="1:5" x14ac:dyDescent="0.25">
      <c r="A66" s="141">
        <f>'Elders gebr. Ahk vord dir brut '!C21</f>
        <v>0</v>
      </c>
      <c r="B66" s="141">
        <f>'Elders gebr. Ahk vord dir brut '!E21</f>
        <v>0</v>
      </c>
      <c r="C66" s="141">
        <f t="shared" si="6"/>
        <v>0</v>
      </c>
      <c r="D66" s="141">
        <f t="shared" si="7"/>
        <v>0</v>
      </c>
      <c r="E66" s="141">
        <f t="shared" si="8"/>
        <v>0</v>
      </c>
    </row>
    <row r="67" spans="1:5" x14ac:dyDescent="0.25">
      <c r="A67" s="141">
        <f>'Elders gebr. Ahk vord dir brut '!C22</f>
        <v>0</v>
      </c>
      <c r="B67" s="141">
        <f>'Elders gebr. Ahk vord dir brut '!E22</f>
        <v>0</v>
      </c>
      <c r="C67" s="141">
        <f t="shared" si="6"/>
        <v>0</v>
      </c>
      <c r="D67" s="141">
        <f t="shared" si="7"/>
        <v>0</v>
      </c>
      <c r="E67" s="141">
        <f t="shared" si="8"/>
        <v>0</v>
      </c>
    </row>
    <row r="68" spans="1:5" x14ac:dyDescent="0.25">
      <c r="A68" s="141">
        <f>'Elders gebr. Ahk vord dir brut '!C23</f>
        <v>0</v>
      </c>
      <c r="B68" s="141">
        <f>'Elders gebr. Ahk vord dir brut '!E23</f>
        <v>0</v>
      </c>
      <c r="C68" s="141">
        <f t="shared" si="6"/>
        <v>0</v>
      </c>
      <c r="D68" s="141">
        <f t="shared" si="7"/>
        <v>0</v>
      </c>
      <c r="E68" s="141">
        <f t="shared" si="8"/>
        <v>0</v>
      </c>
    </row>
    <row r="69" spans="1:5" x14ac:dyDescent="0.25">
      <c r="A69" s="141">
        <f>'Elders gebr. Ahk vord dir brut '!C24</f>
        <v>0</v>
      </c>
      <c r="B69" s="141">
        <f>'Elders gebr. Ahk vord dir brut '!E24</f>
        <v>0</v>
      </c>
      <c r="C69" s="141">
        <f t="shared" si="6"/>
        <v>0</v>
      </c>
      <c r="D69" s="141">
        <f t="shared" si="7"/>
        <v>0</v>
      </c>
      <c r="E69" s="141">
        <f t="shared" si="8"/>
        <v>0</v>
      </c>
    </row>
    <row r="70" spans="1:5" x14ac:dyDescent="0.25">
      <c r="A70" s="141">
        <f>'Elders gebr. Ahk vord dir brut '!C25</f>
        <v>0</v>
      </c>
      <c r="B70" s="141">
        <f>'Elders gebr. Ahk vord dir brut '!E25</f>
        <v>0</v>
      </c>
      <c r="C70" s="141">
        <f t="shared" si="6"/>
        <v>0</v>
      </c>
      <c r="D70" s="141">
        <f t="shared" si="7"/>
        <v>0</v>
      </c>
      <c r="E70" s="141">
        <f t="shared" si="8"/>
        <v>0</v>
      </c>
    </row>
    <row r="71" spans="1:5" x14ac:dyDescent="0.25">
      <c r="A71" s="141">
        <f>'Elders gebr. Ahk vord dir brut '!C26</f>
        <v>0</v>
      </c>
      <c r="B71" s="141">
        <f>'Elders gebr. Ahk vord dir brut '!E26</f>
        <v>0</v>
      </c>
      <c r="C71" s="141">
        <f t="shared" si="6"/>
        <v>0</v>
      </c>
      <c r="D71" s="141">
        <f t="shared" si="7"/>
        <v>0</v>
      </c>
      <c r="E71" s="141">
        <f t="shared" si="8"/>
        <v>0</v>
      </c>
    </row>
    <row r="72" spans="1:5" x14ac:dyDescent="0.25">
      <c r="A72" s="141">
        <f>'Elders gebr. Ahk vord dir brut '!C27</f>
        <v>0</v>
      </c>
      <c r="B72" s="141">
        <f>'Elders gebr. Ahk vord dir brut '!E27</f>
        <v>0</v>
      </c>
      <c r="C72" s="141">
        <f t="shared" si="6"/>
        <v>0</v>
      </c>
      <c r="D72" s="141">
        <f t="shared" si="7"/>
        <v>0</v>
      </c>
      <c r="E72" s="141">
        <f t="shared" si="8"/>
        <v>0</v>
      </c>
    </row>
    <row r="73" spans="1:5" x14ac:dyDescent="0.25">
      <c r="A73" s="141">
        <f>'Elders gebr. Ahk vord dir brut '!C28</f>
        <v>0</v>
      </c>
      <c r="B73" s="141">
        <f>'Elders gebr. Ahk vord dir brut '!E28</f>
        <v>0</v>
      </c>
      <c r="C73" s="141">
        <f t="shared" si="6"/>
        <v>0</v>
      </c>
      <c r="D73" s="141">
        <f t="shared" si="7"/>
        <v>0</v>
      </c>
      <c r="E73" s="141">
        <f t="shared" si="8"/>
        <v>0</v>
      </c>
    </row>
    <row r="74" spans="1:5" x14ac:dyDescent="0.25">
      <c r="A74" s="141">
        <f>'Elders gebr. Ahk vord dir brut '!C29</f>
        <v>0</v>
      </c>
      <c r="B74" s="141">
        <f>'Elders gebr. Ahk vord dir brut '!E29</f>
        <v>0</v>
      </c>
      <c r="C74" s="141">
        <f t="shared" si="6"/>
        <v>0</v>
      </c>
      <c r="D74" s="141">
        <f t="shared" si="7"/>
        <v>0</v>
      </c>
      <c r="E74" s="141">
        <f t="shared" si="8"/>
        <v>0</v>
      </c>
    </row>
    <row r="75" spans="1:5" x14ac:dyDescent="0.25">
      <c r="A75" s="141">
        <f>'Elders gebr. Ahk vord dir brut '!C30</f>
        <v>0</v>
      </c>
      <c r="B75" s="141">
        <f>'Elders gebr. Ahk vord dir brut '!E30</f>
        <v>0</v>
      </c>
      <c r="C75" s="141">
        <f t="shared" si="6"/>
        <v>0</v>
      </c>
      <c r="D75" s="141">
        <f t="shared" si="7"/>
        <v>0</v>
      </c>
      <c r="E75" s="141">
        <f t="shared" si="8"/>
        <v>0</v>
      </c>
    </row>
    <row r="76" spans="1:5" x14ac:dyDescent="0.25">
      <c r="A76" s="141">
        <f>'Elders gebr. Ahk vord dir brut '!C31</f>
        <v>0</v>
      </c>
      <c r="B76" s="141">
        <f>'Elders gebr. Ahk vord dir brut '!E31</f>
        <v>0</v>
      </c>
      <c r="D76" s="141">
        <f t="shared" si="7"/>
        <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B594F-46DB-4DEF-899A-220D6BE85D83}">
  <sheetPr>
    <tabColor theme="0" tint="-0.499984740745262"/>
  </sheetPr>
  <dimension ref="A1:O101"/>
  <sheetViews>
    <sheetView showGridLines="0" tabSelected="1" zoomScaleNormal="100" workbookViewId="0">
      <selection activeCell="O47" sqref="O47"/>
    </sheetView>
  </sheetViews>
  <sheetFormatPr defaultColWidth="8.85546875" defaultRowHeight="15" customHeight="1" x14ac:dyDescent="0.25"/>
  <cols>
    <col min="1" max="2" width="2.28515625" style="51" customWidth="1"/>
    <col min="3" max="3" width="11.140625" style="51" customWidth="1"/>
    <col min="4" max="4" width="30.140625" style="51" customWidth="1"/>
    <col min="5" max="5" width="8.85546875" style="51"/>
    <col min="6" max="6" width="13.42578125" style="51" bestFit="1" customWidth="1"/>
    <col min="7" max="7" width="14.140625" style="51" customWidth="1"/>
    <col min="8" max="8" width="14.5703125" style="51" bestFit="1" customWidth="1"/>
    <col min="9" max="9" width="3" style="51" customWidth="1"/>
    <col min="10" max="10" width="7.140625" style="51" customWidth="1"/>
    <col min="11" max="11" width="12.7109375" style="51" customWidth="1"/>
    <col min="12" max="12" width="8.85546875" style="51"/>
    <col min="13" max="13" width="16.7109375" style="51" bestFit="1" customWidth="1"/>
    <col min="14" max="16384" width="8.85546875" style="51"/>
  </cols>
  <sheetData>
    <row r="1" spans="1:10" ht="15.75" customHeight="1" x14ac:dyDescent="0.25"/>
    <row r="2" spans="1:10" ht="30" customHeight="1" x14ac:dyDescent="0.35">
      <c r="A2" s="104"/>
      <c r="B2" s="33" t="str">
        <f>"Bruteren vordering "&amp;JAAR!F6&amp;" personen &lt; Pens. Ger. Leeftijd"</f>
        <v>Bruteren vordering 2022 personen &lt; Pens. Ger. Leeftijd</v>
      </c>
      <c r="C2" s="104"/>
      <c r="D2" s="215"/>
      <c r="E2" s="215"/>
      <c r="F2" s="215"/>
      <c r="G2" s="215"/>
      <c r="H2" s="215"/>
    </row>
    <row r="3" spans="1:10" ht="15" customHeight="1" x14ac:dyDescent="0.25">
      <c r="A3" s="49"/>
      <c r="B3" s="49"/>
      <c r="C3" s="49"/>
      <c r="D3" s="50"/>
      <c r="E3" s="50"/>
      <c r="F3" s="50"/>
      <c r="G3" s="50"/>
      <c r="H3" s="50"/>
      <c r="I3" s="50"/>
    </row>
    <row r="4" spans="1:10" ht="15" customHeight="1" x14ac:dyDescent="0.25">
      <c r="B4" s="401" t="s">
        <v>0</v>
      </c>
      <c r="C4" s="402"/>
      <c r="D4" s="325" t="str">
        <f>JAAR!D8</f>
        <v>V. Achternaam</v>
      </c>
      <c r="E4" s="326"/>
      <c r="F4" s="327" t="s">
        <v>51</v>
      </c>
      <c r="G4" s="104">
        <f>JAAR!F6</f>
        <v>2022</v>
      </c>
      <c r="H4" s="50"/>
      <c r="I4" s="50"/>
      <c r="J4" s="50"/>
    </row>
    <row r="5" spans="1:10" ht="15" customHeight="1" x14ac:dyDescent="0.25">
      <c r="B5" s="403" t="s">
        <v>120</v>
      </c>
      <c r="C5" s="404"/>
      <c r="D5" s="325">
        <f>JAAR!D10</f>
        <v>99</v>
      </c>
      <c r="E5" s="326"/>
      <c r="F5" s="340" t="s">
        <v>136</v>
      </c>
      <c r="G5" s="341"/>
      <c r="H5" s="48"/>
      <c r="I5" s="50"/>
      <c r="J5" s="50"/>
    </row>
    <row r="6" spans="1:10" ht="15" customHeight="1" x14ac:dyDescent="0.25">
      <c r="A6" s="49"/>
      <c r="B6" s="49"/>
      <c r="C6" s="49"/>
      <c r="D6" s="50"/>
      <c r="E6" s="50"/>
      <c r="F6" s="50"/>
      <c r="G6" s="50"/>
      <c r="H6" s="50"/>
      <c r="I6" s="50"/>
    </row>
    <row r="7" spans="1:10" ht="15" customHeight="1" x14ac:dyDescent="0.25">
      <c r="A7" s="49"/>
      <c r="B7" s="49"/>
      <c r="C7" s="49"/>
      <c r="D7" s="50" t="str">
        <f>"Neem over uit het oorspronkelijke jaarwerk "&amp;parameters!B1</f>
        <v>Neem over uit het oorspronkelijke jaarwerk 2022</v>
      </c>
      <c r="E7" s="50"/>
      <c r="F7" s="50"/>
      <c r="G7" s="50"/>
      <c r="H7" s="50"/>
      <c r="I7" s="50"/>
    </row>
    <row r="8" spans="1:10" ht="15" customHeight="1" x14ac:dyDescent="0.25">
      <c r="A8" s="50"/>
      <c r="B8" s="50" t="s">
        <v>100</v>
      </c>
      <c r="C8" s="50"/>
      <c r="D8" s="50"/>
      <c r="E8" s="50"/>
      <c r="F8" s="50"/>
      <c r="G8" s="50"/>
      <c r="H8" s="73"/>
      <c r="I8" s="50"/>
    </row>
    <row r="9" spans="1:10" ht="15" customHeight="1" x14ac:dyDescent="0.25">
      <c r="A9" s="49"/>
      <c r="B9" s="49"/>
      <c r="C9" s="49"/>
      <c r="D9" s="50"/>
      <c r="E9" s="50"/>
      <c r="F9" s="50"/>
      <c r="G9" s="204" t="s">
        <v>67</v>
      </c>
      <c r="H9" s="73"/>
      <c r="I9" s="50"/>
    </row>
    <row r="10" spans="1:10" ht="15" customHeight="1" x14ac:dyDescent="0.25">
      <c r="A10" s="49"/>
      <c r="B10" s="49"/>
      <c r="C10" s="49"/>
      <c r="D10" s="50"/>
      <c r="E10" s="50"/>
      <c r="F10" s="50"/>
      <c r="G10" s="204" t="s">
        <v>69</v>
      </c>
      <c r="H10" s="73"/>
      <c r="I10" s="50"/>
    </row>
    <row r="11" spans="1:10" ht="15" customHeight="1" x14ac:dyDescent="0.25">
      <c r="A11" s="49"/>
      <c r="B11" s="49"/>
      <c r="C11" s="49"/>
      <c r="D11" s="50"/>
      <c r="E11" s="50"/>
      <c r="F11" s="50"/>
      <c r="G11" s="204" t="s">
        <v>68</v>
      </c>
      <c r="H11" s="73"/>
      <c r="I11" s="50"/>
    </row>
    <row r="12" spans="1:10" ht="15" customHeight="1" x14ac:dyDescent="0.25">
      <c r="A12" s="49"/>
      <c r="B12" s="49"/>
      <c r="C12" s="49"/>
      <c r="D12" s="50"/>
      <c r="E12" s="50"/>
      <c r="F12" s="50"/>
      <c r="G12" s="204"/>
      <c r="H12" s="52"/>
      <c r="I12" s="50"/>
    </row>
    <row r="13" spans="1:10" ht="15" customHeight="1" x14ac:dyDescent="0.25">
      <c r="A13" s="49"/>
      <c r="B13" s="49"/>
      <c r="C13" s="49"/>
      <c r="D13" s="51" t="s">
        <v>28</v>
      </c>
      <c r="E13" s="50"/>
      <c r="F13" s="50"/>
      <c r="G13" s="204"/>
      <c r="H13" s="73"/>
      <c r="I13" s="50"/>
    </row>
    <row r="14" spans="1:10" ht="15" customHeight="1" x14ac:dyDescent="0.25">
      <c r="A14" s="49"/>
      <c r="B14" s="49"/>
      <c r="C14" s="49"/>
      <c r="D14" s="50" t="s">
        <v>95</v>
      </c>
      <c r="E14" s="50"/>
      <c r="F14" s="50"/>
      <c r="G14" s="204"/>
      <c r="H14" s="73">
        <v>0</v>
      </c>
      <c r="I14" s="50"/>
    </row>
    <row r="15" spans="1:10" ht="15" customHeight="1" x14ac:dyDescent="0.25">
      <c r="A15" s="49"/>
      <c r="B15" s="49"/>
      <c r="C15" s="49"/>
      <c r="D15" s="50"/>
      <c r="E15" s="204"/>
      <c r="F15" s="52" t="s">
        <v>6</v>
      </c>
      <c r="G15" s="50"/>
      <c r="H15" s="50"/>
      <c r="I15" s="50"/>
    </row>
    <row r="16" spans="1:10" ht="15" customHeight="1" x14ac:dyDescent="0.25">
      <c r="A16" s="49"/>
      <c r="B16" s="49" t="s">
        <v>29</v>
      </c>
      <c r="C16" s="49"/>
      <c r="D16" s="50"/>
      <c r="E16" s="204"/>
      <c r="F16" s="52" t="s">
        <v>6</v>
      </c>
      <c r="G16" s="50"/>
      <c r="H16" s="50"/>
      <c r="I16" s="50"/>
    </row>
    <row r="17" spans="1:10" ht="15" customHeight="1" x14ac:dyDescent="0.25">
      <c r="A17" s="49"/>
      <c r="B17" s="49"/>
      <c r="C17" s="49"/>
      <c r="D17" s="50"/>
      <c r="E17" s="50"/>
      <c r="F17" s="50"/>
      <c r="G17" s="50"/>
      <c r="H17" s="50"/>
      <c r="I17" s="50"/>
    </row>
    <row r="18" spans="1:10" ht="15" customHeight="1" x14ac:dyDescent="0.25">
      <c r="A18" s="50"/>
      <c r="B18" s="50" t="s">
        <v>96</v>
      </c>
      <c r="C18" s="50"/>
      <c r="D18" s="50"/>
      <c r="E18" s="50"/>
      <c r="F18" s="50"/>
      <c r="G18" s="50"/>
      <c r="H18" s="205">
        <f>H8-H13-H14</f>
        <v>0</v>
      </c>
      <c r="I18" s="50"/>
    </row>
    <row r="19" spans="1:10" ht="15" customHeight="1" thickBot="1" x14ac:dyDescent="0.3">
      <c r="B19" s="51" t="s">
        <v>97</v>
      </c>
      <c r="E19" s="50"/>
      <c r="F19" s="50"/>
      <c r="H19" s="206">
        <f>H9+H14</f>
        <v>0</v>
      </c>
      <c r="I19" s="50"/>
    </row>
    <row r="20" spans="1:10" ht="15" customHeight="1" x14ac:dyDescent="0.25">
      <c r="A20" s="50"/>
      <c r="B20" s="50" t="s">
        <v>98</v>
      </c>
      <c r="C20" s="50"/>
      <c r="D20" s="50"/>
      <c r="E20" s="50"/>
      <c r="F20" s="50"/>
      <c r="G20" s="50"/>
      <c r="H20" s="207">
        <f>H18+H19</f>
        <v>0</v>
      </c>
      <c r="I20" s="50"/>
    </row>
    <row r="21" spans="1:10" ht="15" customHeight="1" x14ac:dyDescent="0.25">
      <c r="A21" s="50"/>
      <c r="B21" s="50"/>
      <c r="C21" s="50"/>
      <c r="D21" s="50"/>
      <c r="E21" s="50"/>
      <c r="F21" s="50"/>
      <c r="G21" s="50"/>
      <c r="H21" s="50"/>
      <c r="I21" s="50"/>
    </row>
    <row r="22" spans="1:10" ht="15" customHeight="1" x14ac:dyDescent="0.25">
      <c r="B22" s="145" t="s">
        <v>144</v>
      </c>
      <c r="C22" s="329"/>
      <c r="D22" s="60"/>
      <c r="E22" s="60"/>
      <c r="F22" s="60"/>
      <c r="G22" s="60"/>
      <c r="H22" s="60"/>
      <c r="I22" s="61"/>
      <c r="J22" s="50"/>
    </row>
    <row r="23" spans="1:10" ht="15" customHeight="1" x14ac:dyDescent="0.25">
      <c r="B23" s="62"/>
      <c r="C23" s="59"/>
      <c r="D23" s="59"/>
      <c r="E23" s="59"/>
      <c r="F23" s="59"/>
      <c r="G23" s="146"/>
      <c r="H23" s="59"/>
      <c r="I23" s="63"/>
      <c r="J23" s="50"/>
    </row>
    <row r="24" spans="1:10" ht="15" customHeight="1" x14ac:dyDescent="0.25">
      <c r="B24" s="62" t="s">
        <v>71</v>
      </c>
      <c r="C24" s="59"/>
      <c r="D24" s="59"/>
      <c r="E24" s="59"/>
      <c r="F24" s="70">
        <v>10</v>
      </c>
      <c r="G24" s="147">
        <f>ROUND(F24*parameters!$C$3/12,2)</f>
        <v>2406.67</v>
      </c>
      <c r="H24" s="59"/>
      <c r="I24" s="63"/>
      <c r="J24" s="50"/>
    </row>
    <row r="25" spans="1:10" ht="15" customHeight="1" x14ac:dyDescent="0.25">
      <c r="B25" s="62" t="s">
        <v>72</v>
      </c>
      <c r="C25" s="59"/>
      <c r="D25" s="59"/>
      <c r="E25" s="59"/>
      <c r="F25" s="148"/>
      <c r="G25" s="146"/>
      <c r="H25" s="59"/>
      <c r="I25" s="63"/>
      <c r="J25" s="50"/>
    </row>
    <row r="26" spans="1:10" ht="15" customHeight="1" x14ac:dyDescent="0.25">
      <c r="B26" s="149">
        <v>1</v>
      </c>
      <c r="C26" s="59" t="s">
        <v>2</v>
      </c>
      <c r="E26" s="59"/>
      <c r="F26" s="70"/>
      <c r="G26" s="147">
        <f>IF(F27=0,0,IF(F26=0,0,ROUND((F26/F27)*parameters!$F$3,2)))</f>
        <v>0</v>
      </c>
      <c r="H26" s="59"/>
      <c r="I26" s="63"/>
      <c r="J26" s="50"/>
    </row>
    <row r="27" spans="1:10" ht="15" customHeight="1" thickBot="1" x14ac:dyDescent="0.3">
      <c r="B27" s="62"/>
      <c r="C27" s="59" t="s">
        <v>3</v>
      </c>
      <c r="E27" s="59"/>
      <c r="F27" s="330"/>
      <c r="G27" s="146"/>
      <c r="H27" s="59"/>
      <c r="I27" s="63"/>
      <c r="J27" s="50"/>
    </row>
    <row r="28" spans="1:10" ht="15" customHeight="1" thickTop="1" x14ac:dyDescent="0.25">
      <c r="B28" s="149">
        <v>2</v>
      </c>
      <c r="C28" s="59" t="s">
        <v>2</v>
      </c>
      <c r="E28" s="59"/>
      <c r="F28" s="71"/>
      <c r="G28" s="147">
        <f>IF(F29=0,0,IF(F28=0,0,ROUND((F28/F29)*parameters!$F$3,2)))</f>
        <v>0</v>
      </c>
      <c r="H28" s="59"/>
      <c r="I28" s="63"/>
      <c r="J28" s="50"/>
    </row>
    <row r="29" spans="1:10" ht="15" customHeight="1" x14ac:dyDescent="0.25">
      <c r="B29" s="62"/>
      <c r="C29" s="59" t="s">
        <v>3</v>
      </c>
      <c r="E29" s="59"/>
      <c r="F29" s="70"/>
      <c r="G29" s="146"/>
      <c r="H29" s="59"/>
      <c r="I29" s="63"/>
      <c r="J29" s="50"/>
    </row>
    <row r="30" spans="1:10" ht="15" customHeight="1" x14ac:dyDescent="0.25">
      <c r="B30" s="62"/>
      <c r="C30" s="59"/>
      <c r="D30" s="59"/>
      <c r="E30" s="59"/>
      <c r="F30" s="59"/>
      <c r="G30" s="59"/>
      <c r="H30" s="59"/>
      <c r="I30" s="63"/>
      <c r="J30" s="50"/>
    </row>
    <row r="31" spans="1:10" ht="15" customHeight="1" x14ac:dyDescent="0.25">
      <c r="B31" s="62" t="s">
        <v>73</v>
      </c>
      <c r="C31" s="59"/>
      <c r="D31" s="59"/>
      <c r="E31" s="59"/>
      <c r="F31" s="59"/>
      <c r="G31" s="59"/>
      <c r="H31" s="150">
        <f>IF((G24+G26+G28)&lt;=parameters!$C$3,(G24+G26+G28),parameters!$C$3)</f>
        <v>2406.67</v>
      </c>
      <c r="I31" s="151"/>
      <c r="J31" s="50"/>
    </row>
    <row r="32" spans="1:10" ht="15" customHeight="1" x14ac:dyDescent="0.25">
      <c r="B32" s="62"/>
      <c r="C32" s="59"/>
      <c r="D32" s="59"/>
      <c r="E32" s="59"/>
      <c r="F32" s="59"/>
      <c r="G32" s="59"/>
      <c r="H32" s="59"/>
      <c r="I32" s="63"/>
      <c r="J32" s="50"/>
    </row>
    <row r="33" spans="1:15" ht="15" customHeight="1" x14ac:dyDescent="0.25">
      <c r="B33" s="149" t="s">
        <v>145</v>
      </c>
      <c r="C33" s="165"/>
      <c r="D33" s="59"/>
      <c r="E33" s="59"/>
      <c r="F33" s="59"/>
      <c r="G33" s="59"/>
      <c r="H33" s="59"/>
      <c r="I33" s="63"/>
      <c r="J33" s="50"/>
    </row>
    <row r="34" spans="1:15" ht="15" customHeight="1" x14ac:dyDescent="0.25">
      <c r="B34" s="62"/>
      <c r="C34" s="59"/>
      <c r="D34" s="59"/>
      <c r="E34" s="59"/>
      <c r="F34" s="59"/>
      <c r="G34" s="59"/>
      <c r="H34" s="59"/>
      <c r="I34" s="63"/>
      <c r="J34" s="50"/>
    </row>
    <row r="35" spans="1:15" s="182" customFormat="1" ht="15.75" customHeight="1" x14ac:dyDescent="0.25">
      <c r="B35" s="159" t="s">
        <v>75</v>
      </c>
      <c r="C35" s="59"/>
      <c r="D35" s="59"/>
      <c r="E35" s="59"/>
      <c r="F35" s="59"/>
      <c r="G35" s="59"/>
      <c r="H35" s="59"/>
      <c r="I35" s="183"/>
      <c r="J35" s="194"/>
      <c r="K35" s="188"/>
    </row>
    <row r="36" spans="1:15" s="182" customFormat="1" ht="15.75" customHeight="1" x14ac:dyDescent="0.25">
      <c r="B36" s="159" t="s">
        <v>35</v>
      </c>
      <c r="C36" s="59"/>
      <c r="D36" s="59"/>
      <c r="E36" s="59"/>
      <c r="F36" s="59"/>
      <c r="G36" s="59"/>
      <c r="H36" s="73">
        <f>'ber. elders gebr. Ahk '!G33</f>
        <v>0</v>
      </c>
      <c r="I36" s="183"/>
      <c r="J36" s="194"/>
      <c r="K36" s="188"/>
    </row>
    <row r="37" spans="1:15" s="182" customFormat="1" ht="15.75" customHeight="1" x14ac:dyDescent="0.25">
      <c r="G37" s="59"/>
      <c r="H37" s="148"/>
      <c r="I37" s="183"/>
      <c r="J37" s="194"/>
      <c r="K37" s="188"/>
    </row>
    <row r="38" spans="1:15" s="182" customFormat="1" ht="16.5" customHeight="1" x14ac:dyDescent="0.25">
      <c r="B38" s="414" t="s">
        <v>105</v>
      </c>
      <c r="C38" s="415"/>
      <c r="D38" s="415"/>
      <c r="E38" s="415"/>
      <c r="F38" s="415"/>
      <c r="G38" s="59"/>
      <c r="H38" s="73">
        <f>'ber. elders gebr. Ahk Vordering'!G34</f>
        <v>0</v>
      </c>
      <c r="I38" s="183"/>
      <c r="J38" s="194"/>
      <c r="K38" s="188"/>
      <c r="O38" s="331"/>
    </row>
    <row r="39" spans="1:15" s="182" customFormat="1" ht="15.75" customHeight="1" x14ac:dyDescent="0.25">
      <c r="B39" s="159" t="s">
        <v>36</v>
      </c>
      <c r="C39" s="59"/>
      <c r="D39" s="59"/>
      <c r="E39" s="59"/>
      <c r="F39" s="59"/>
      <c r="G39" s="59"/>
      <c r="H39" s="147">
        <f>H36+H38</f>
        <v>0</v>
      </c>
      <c r="I39" s="187"/>
      <c r="J39" s="194"/>
      <c r="K39" s="188"/>
    </row>
    <row r="40" spans="1:15" ht="15" customHeight="1" x14ac:dyDescent="0.25">
      <c r="B40" s="62"/>
      <c r="C40" s="59"/>
      <c r="D40" s="59"/>
      <c r="E40" s="59"/>
      <c r="F40" s="59"/>
      <c r="G40" s="59"/>
      <c r="H40" s="59"/>
      <c r="I40" s="63"/>
      <c r="J40" s="50"/>
    </row>
    <row r="41" spans="1:15" ht="15" customHeight="1" x14ac:dyDescent="0.25">
      <c r="B41" s="152" t="s">
        <v>76</v>
      </c>
      <c r="C41" s="332"/>
      <c r="D41" s="153"/>
      <c r="E41" s="153"/>
      <c r="F41" s="153"/>
      <c r="G41" s="153"/>
      <c r="H41" s="154">
        <f>IF(H31-H39&lt;=0,0,H31-H39)</f>
        <v>2406.67</v>
      </c>
      <c r="I41" s="155"/>
      <c r="J41" s="50"/>
    </row>
    <row r="42" spans="1:15" ht="15" customHeight="1" x14ac:dyDescent="0.25">
      <c r="A42" s="50"/>
      <c r="B42" s="49"/>
      <c r="C42" s="49"/>
      <c r="D42" s="50"/>
      <c r="E42" s="50"/>
      <c r="F42" s="50"/>
      <c r="G42" s="50"/>
      <c r="H42" s="50"/>
      <c r="I42" s="50"/>
      <c r="K42" s="333"/>
    </row>
    <row r="43" spans="1:15" ht="15" customHeight="1" x14ac:dyDescent="0.25">
      <c r="B43" s="156" t="s">
        <v>77</v>
      </c>
      <c r="C43" s="334"/>
      <c r="D43" s="157"/>
      <c r="E43" s="157"/>
      <c r="F43" s="157"/>
      <c r="G43" s="157"/>
      <c r="H43" s="157"/>
      <c r="I43" s="158"/>
      <c r="J43" s="50"/>
    </row>
    <row r="44" spans="1:15" ht="15" customHeight="1" x14ac:dyDescent="0.25">
      <c r="B44" s="159"/>
      <c r="C44" s="59"/>
      <c r="D44" s="59"/>
      <c r="E44" s="59"/>
      <c r="F44" s="59"/>
      <c r="G44" s="59"/>
      <c r="H44" s="59"/>
      <c r="I44" s="160"/>
      <c r="J44" s="50"/>
    </row>
    <row r="45" spans="1:15" ht="15" customHeight="1" x14ac:dyDescent="0.25">
      <c r="B45" s="159" t="s">
        <v>78</v>
      </c>
      <c r="C45" s="59"/>
      <c r="D45" s="59"/>
      <c r="E45" s="59"/>
      <c r="F45" s="59"/>
      <c r="G45" s="59"/>
      <c r="H45" s="146">
        <f>H20</f>
        <v>0</v>
      </c>
      <c r="I45" s="160"/>
      <c r="J45" s="50"/>
    </row>
    <row r="46" spans="1:15" ht="15" customHeight="1" x14ac:dyDescent="0.25">
      <c r="B46" s="159" t="s">
        <v>79</v>
      </c>
      <c r="C46" s="59"/>
      <c r="D46" s="59"/>
      <c r="E46" s="59"/>
      <c r="F46" s="59"/>
      <c r="G46" s="59"/>
      <c r="H46" s="335">
        <f>H41</f>
        <v>2406.67</v>
      </c>
      <c r="I46" s="161"/>
      <c r="J46" s="50"/>
    </row>
    <row r="47" spans="1:15" ht="15" customHeight="1" x14ac:dyDescent="0.25">
      <c r="B47" s="159" t="s">
        <v>80</v>
      </c>
      <c r="C47" s="59"/>
      <c r="D47" s="59"/>
      <c r="E47" s="59"/>
      <c r="F47" s="59"/>
      <c r="G47" s="59"/>
      <c r="H47" s="146">
        <f>IF(H45-H46&lt;=0,0,H45-H46)</f>
        <v>0</v>
      </c>
      <c r="I47" s="160"/>
      <c r="J47" s="50"/>
    </row>
    <row r="48" spans="1:15" ht="15" customHeight="1" x14ac:dyDescent="0.25">
      <c r="B48" s="159"/>
      <c r="C48" s="59"/>
      <c r="D48" s="59"/>
      <c r="E48" s="59"/>
      <c r="F48" s="59"/>
      <c r="G48" s="59"/>
      <c r="H48" s="59"/>
      <c r="I48" s="160"/>
      <c r="J48" s="50"/>
    </row>
    <row r="49" spans="1:12" ht="15" customHeight="1" x14ac:dyDescent="0.25">
      <c r="B49" s="159" t="s">
        <v>81</v>
      </c>
      <c r="C49" s="59"/>
      <c r="D49" s="59"/>
      <c r="E49" s="59"/>
      <c r="F49" s="146">
        <f>H47</f>
        <v>0</v>
      </c>
      <c r="G49" s="59" t="str">
        <f>parameters!$F$12</f>
        <v>x 58,91%</v>
      </c>
      <c r="H49" s="146">
        <f>H47*parameters!$C$12</f>
        <v>0</v>
      </c>
      <c r="I49" s="160"/>
      <c r="J49" s="50"/>
    </row>
    <row r="50" spans="1:12" ht="15" customHeight="1" thickBot="1" x14ac:dyDescent="0.3">
      <c r="B50" s="159" t="s">
        <v>82</v>
      </c>
      <c r="C50" s="59"/>
      <c r="D50" s="59"/>
      <c r="E50" s="59"/>
      <c r="F50" s="59"/>
      <c r="G50" s="59"/>
      <c r="H50" s="55">
        <f>H46</f>
        <v>2406.67</v>
      </c>
      <c r="I50" s="160"/>
      <c r="J50" s="50"/>
    </row>
    <row r="51" spans="1:12" ht="15" customHeight="1" thickTop="1" x14ac:dyDescent="0.25">
      <c r="B51" s="162" t="s">
        <v>69</v>
      </c>
      <c r="C51" s="336"/>
      <c r="D51" s="59"/>
      <c r="E51" s="59"/>
      <c r="F51" s="59"/>
      <c r="G51" s="59"/>
      <c r="H51" s="150">
        <f>IF(H49-H50&lt;=0,0,H49-H50)</f>
        <v>0</v>
      </c>
      <c r="I51" s="160"/>
      <c r="J51" s="50"/>
    </row>
    <row r="52" spans="1:12" ht="15" customHeight="1" x14ac:dyDescent="0.25">
      <c r="B52" s="163"/>
      <c r="C52" s="153"/>
      <c r="D52" s="153"/>
      <c r="E52" s="153"/>
      <c r="F52" s="153"/>
      <c r="G52" s="153"/>
      <c r="H52" s="153"/>
      <c r="I52" s="164"/>
      <c r="J52" s="50"/>
    </row>
    <row r="53" spans="1:12" ht="15" customHeight="1" x14ac:dyDescent="0.25">
      <c r="A53" s="107"/>
      <c r="B53" s="50"/>
      <c r="C53" s="50"/>
      <c r="D53" s="50"/>
      <c r="E53" s="50"/>
      <c r="F53" s="50"/>
      <c r="G53" s="50"/>
      <c r="H53" s="50"/>
      <c r="I53" s="50"/>
      <c r="K53" s="54"/>
    </row>
    <row r="54" spans="1:12" ht="15" customHeight="1" x14ac:dyDescent="0.25">
      <c r="B54" s="156" t="s">
        <v>88</v>
      </c>
      <c r="C54" s="334"/>
      <c r="D54" s="157"/>
      <c r="E54" s="157"/>
      <c r="F54" s="157"/>
      <c r="G54" s="157"/>
      <c r="H54" s="157"/>
      <c r="I54" s="158"/>
      <c r="J54" s="50"/>
    </row>
    <row r="55" spans="1:12" ht="15" customHeight="1" x14ac:dyDescent="0.25">
      <c r="B55" s="159"/>
      <c r="C55" s="59"/>
      <c r="D55" s="59"/>
      <c r="E55" s="59"/>
      <c r="F55" s="337" t="s">
        <v>128</v>
      </c>
      <c r="G55" s="148"/>
      <c r="H55" s="338" t="s">
        <v>127</v>
      </c>
      <c r="I55" s="160"/>
      <c r="J55" s="50"/>
    </row>
    <row r="56" spans="1:12" ht="15" customHeight="1" x14ac:dyDescent="0.25">
      <c r="B56" s="159" t="s">
        <v>78</v>
      </c>
      <c r="C56" s="59"/>
      <c r="D56" s="59"/>
      <c r="E56" s="59"/>
      <c r="F56" s="339">
        <f>H8</f>
        <v>0</v>
      </c>
      <c r="G56" s="148"/>
      <c r="H56" s="146">
        <f>H18</f>
        <v>0</v>
      </c>
      <c r="I56" s="160"/>
      <c r="J56" s="50"/>
    </row>
    <row r="57" spans="1:12" ht="15" customHeight="1" x14ac:dyDescent="0.25">
      <c r="B57" s="159" t="s">
        <v>89</v>
      </c>
      <c r="C57" s="59"/>
      <c r="D57" s="59"/>
      <c r="E57" s="59"/>
      <c r="F57" s="339">
        <f t="shared" ref="F57:F59" si="0">H9</f>
        <v>0</v>
      </c>
      <c r="G57" s="148"/>
      <c r="H57" s="146">
        <f>H19</f>
        <v>0</v>
      </c>
      <c r="I57" s="160"/>
      <c r="J57" s="50"/>
      <c r="K57" s="54"/>
    </row>
    <row r="58" spans="1:12" ht="15" customHeight="1" x14ac:dyDescent="0.25">
      <c r="B58" s="159" t="s">
        <v>90</v>
      </c>
      <c r="C58" s="59"/>
      <c r="D58" s="59"/>
      <c r="E58" s="165"/>
      <c r="F58" s="339">
        <f t="shared" si="0"/>
        <v>0</v>
      </c>
      <c r="G58" s="148"/>
      <c r="H58" s="58">
        <f>IF((H51)&lt;0.1,0,H51)</f>
        <v>0</v>
      </c>
      <c r="I58" s="160"/>
      <c r="J58" s="50"/>
      <c r="K58" s="54"/>
    </row>
    <row r="59" spans="1:12" ht="15" customHeight="1" x14ac:dyDescent="0.25">
      <c r="B59" s="159" t="s">
        <v>91</v>
      </c>
      <c r="C59" s="59"/>
      <c r="D59" s="59"/>
      <c r="E59" s="59"/>
      <c r="F59" s="339">
        <f t="shared" si="0"/>
        <v>0</v>
      </c>
      <c r="G59" s="148"/>
      <c r="H59" s="146">
        <f>SUM(H56:H58)</f>
        <v>0</v>
      </c>
      <c r="I59" s="160"/>
      <c r="J59" s="50"/>
      <c r="K59" s="54"/>
      <c r="L59" s="54"/>
    </row>
    <row r="60" spans="1:12" ht="15" customHeight="1" x14ac:dyDescent="0.25">
      <c r="B60" s="163"/>
      <c r="C60" s="153"/>
      <c r="D60" s="153"/>
      <c r="E60" s="153"/>
      <c r="F60" s="153"/>
      <c r="G60" s="153"/>
      <c r="H60" s="153"/>
      <c r="I60" s="164"/>
      <c r="J60" s="50"/>
      <c r="K60" s="54"/>
    </row>
    <row r="61" spans="1:12" ht="15" customHeight="1" x14ac:dyDescent="0.25">
      <c r="A61" s="50"/>
      <c r="B61" s="50"/>
      <c r="C61" s="50"/>
      <c r="D61" s="50"/>
      <c r="E61" s="50"/>
      <c r="F61" s="50"/>
      <c r="G61" s="50"/>
      <c r="H61" s="50"/>
      <c r="I61" s="50"/>
    </row>
    <row r="62" spans="1:12" ht="15" customHeight="1" x14ac:dyDescent="0.25">
      <c r="A62" s="50"/>
      <c r="B62" s="105" t="s">
        <v>30</v>
      </c>
      <c r="C62" s="105"/>
      <c r="D62" s="105"/>
      <c r="E62" s="105"/>
      <c r="F62" s="105"/>
      <c r="G62" s="106"/>
      <c r="H62" s="165"/>
      <c r="I62" s="50"/>
    </row>
    <row r="63" spans="1:12" ht="15" customHeight="1" x14ac:dyDescent="0.25">
      <c r="A63" s="50"/>
      <c r="B63" s="107"/>
      <c r="C63" s="107"/>
      <c r="D63" s="107"/>
      <c r="E63" s="107"/>
      <c r="F63" s="107"/>
      <c r="G63" s="108"/>
      <c r="H63" s="50"/>
      <c r="I63" s="50"/>
    </row>
    <row r="64" spans="1:12" ht="15" customHeight="1" x14ac:dyDescent="0.25">
      <c r="A64" s="50"/>
      <c r="B64" s="107"/>
      <c r="C64" s="107"/>
      <c r="D64" s="107" t="s">
        <v>31</v>
      </c>
      <c r="E64" s="107"/>
      <c r="F64" s="108">
        <f>H8-H18</f>
        <v>0</v>
      </c>
      <c r="G64" s="108"/>
      <c r="H64" s="53"/>
      <c r="I64" s="50"/>
    </row>
    <row r="65" spans="1:13" ht="15" customHeight="1" x14ac:dyDescent="0.25">
      <c r="A65" s="50"/>
      <c r="B65" s="107"/>
      <c r="C65" s="107"/>
      <c r="D65" s="107"/>
      <c r="E65" s="107"/>
      <c r="F65" s="107"/>
      <c r="G65" s="108"/>
      <c r="H65" s="50"/>
      <c r="I65" s="50"/>
    </row>
    <row r="66" spans="1:13" ht="15" customHeight="1" x14ac:dyDescent="0.25">
      <c r="A66" s="50"/>
      <c r="B66" s="107"/>
      <c r="C66" s="107"/>
      <c r="D66" s="112" t="s">
        <v>32</v>
      </c>
      <c r="E66" s="112"/>
      <c r="F66" s="113">
        <f>IF(F58-H58&lt;0,0,F58-H58)</f>
        <v>0</v>
      </c>
      <c r="G66" s="114"/>
      <c r="H66" s="53"/>
      <c r="I66" s="50"/>
    </row>
    <row r="67" spans="1:13" ht="15" customHeight="1" x14ac:dyDescent="0.25">
      <c r="A67" s="50"/>
      <c r="B67" s="107"/>
      <c r="C67" s="107"/>
      <c r="D67" s="107" t="s">
        <v>33</v>
      </c>
      <c r="E67" s="107"/>
      <c r="F67" s="108">
        <f>SUM(F64:F66)</f>
        <v>0</v>
      </c>
      <c r="G67" s="108"/>
      <c r="H67" s="53"/>
      <c r="I67" s="50"/>
    </row>
    <row r="68" spans="1:13" ht="15" customHeight="1" x14ac:dyDescent="0.25">
      <c r="A68" s="50"/>
      <c r="H68" s="50"/>
      <c r="I68" s="50"/>
    </row>
    <row r="69" spans="1:13" ht="15" customHeight="1" x14ac:dyDescent="0.25">
      <c r="A69" s="50"/>
      <c r="B69" s="368" t="s">
        <v>87</v>
      </c>
      <c r="C69" s="369"/>
      <c r="D69" s="172"/>
      <c r="E69" s="433" t="str">
        <f>parameters!$F$17</f>
        <v>6,75% x</v>
      </c>
      <c r="F69" s="434">
        <f>F67</f>
        <v>0</v>
      </c>
      <c r="G69" s="432">
        <f>F69*parameters!C17</f>
        <v>0</v>
      </c>
      <c r="H69" s="50"/>
      <c r="I69" s="50"/>
    </row>
    <row r="70" spans="1:13" ht="15" customHeight="1" x14ac:dyDescent="0.25">
      <c r="A70" s="50"/>
      <c r="B70" s="50"/>
      <c r="C70" s="50"/>
      <c r="D70" s="50"/>
      <c r="E70" s="50"/>
      <c r="F70" s="50"/>
      <c r="G70" s="50"/>
      <c r="H70" s="50"/>
      <c r="I70" s="50"/>
    </row>
    <row r="71" spans="1:13" ht="15" customHeight="1" x14ac:dyDescent="0.25">
      <c r="A71" s="50"/>
      <c r="B71" s="50"/>
      <c r="C71" s="50"/>
      <c r="D71" s="50"/>
      <c r="E71" s="50"/>
      <c r="F71" s="50"/>
      <c r="G71" s="50"/>
      <c r="H71" s="50"/>
      <c r="I71" s="50"/>
    </row>
    <row r="72" spans="1:13" ht="15" customHeight="1" x14ac:dyDescent="0.25">
      <c r="A72" s="50"/>
      <c r="B72" s="50"/>
      <c r="C72" s="322" t="s">
        <v>5</v>
      </c>
      <c r="D72" s="323"/>
      <c r="E72" s="323"/>
      <c r="F72" s="323"/>
      <c r="G72" s="324"/>
      <c r="H72" s="50"/>
    </row>
    <row r="73" spans="1:13" ht="15" customHeight="1" x14ac:dyDescent="0.25">
      <c r="A73" s="50"/>
      <c r="B73" s="50"/>
      <c r="C73" s="405"/>
      <c r="D73" s="406"/>
      <c r="E73" s="406"/>
      <c r="F73" s="406"/>
      <c r="G73" s="407"/>
      <c r="H73" s="50"/>
    </row>
    <row r="74" spans="1:13" ht="15" customHeight="1" x14ac:dyDescent="0.25">
      <c r="A74" s="50"/>
      <c r="B74" s="50"/>
      <c r="C74" s="408"/>
      <c r="D74" s="409"/>
      <c r="E74" s="409"/>
      <c r="F74" s="409"/>
      <c r="G74" s="410"/>
      <c r="H74" s="50"/>
    </row>
    <row r="75" spans="1:13" ht="15" customHeight="1" x14ac:dyDescent="0.25">
      <c r="A75" s="50"/>
      <c r="B75" s="50"/>
      <c r="C75" s="408"/>
      <c r="D75" s="409"/>
      <c r="E75" s="409"/>
      <c r="F75" s="409"/>
      <c r="G75" s="410"/>
      <c r="H75" s="50"/>
    </row>
    <row r="76" spans="1:13" ht="15" customHeight="1" x14ac:dyDescent="0.25">
      <c r="A76" s="50"/>
      <c r="B76" s="50"/>
      <c r="C76" s="408"/>
      <c r="D76" s="409"/>
      <c r="E76" s="409"/>
      <c r="F76" s="409"/>
      <c r="G76" s="410"/>
      <c r="H76" s="50"/>
    </row>
    <row r="77" spans="1:13" ht="15" customHeight="1" x14ac:dyDescent="0.25">
      <c r="A77" s="50"/>
      <c r="B77" s="50"/>
      <c r="C77" s="408"/>
      <c r="D77" s="409"/>
      <c r="E77" s="409"/>
      <c r="F77" s="409"/>
      <c r="G77" s="410"/>
      <c r="H77" s="50"/>
    </row>
    <row r="78" spans="1:13" ht="15" customHeight="1" x14ac:dyDescent="0.25">
      <c r="A78" s="50"/>
      <c r="B78" s="50"/>
      <c r="C78" s="408"/>
      <c r="D78" s="409"/>
      <c r="E78" s="409"/>
      <c r="F78" s="409"/>
      <c r="G78" s="410"/>
      <c r="H78" s="50"/>
      <c r="M78" s="358"/>
    </row>
    <row r="79" spans="1:13" ht="15" customHeight="1" x14ac:dyDescent="0.25">
      <c r="A79" s="50"/>
      <c r="B79" s="50"/>
      <c r="C79" s="408"/>
      <c r="D79" s="409"/>
      <c r="E79" s="409"/>
      <c r="F79" s="409"/>
      <c r="G79" s="410"/>
      <c r="H79" s="50"/>
    </row>
    <row r="80" spans="1:13" ht="15" customHeight="1" x14ac:dyDescent="0.25">
      <c r="A80" s="50"/>
      <c r="B80" s="50"/>
      <c r="C80" s="408"/>
      <c r="D80" s="409"/>
      <c r="E80" s="409"/>
      <c r="F80" s="409"/>
      <c r="G80" s="410"/>
      <c r="H80" s="50"/>
    </row>
    <row r="81" spans="1:8" ht="15" customHeight="1" x14ac:dyDescent="0.25">
      <c r="A81" s="50"/>
      <c r="B81" s="50"/>
      <c r="C81" s="408"/>
      <c r="D81" s="409"/>
      <c r="E81" s="409"/>
      <c r="F81" s="409"/>
      <c r="G81" s="410"/>
      <c r="H81" s="50"/>
    </row>
    <row r="82" spans="1:8" ht="15" customHeight="1" x14ac:dyDescent="0.25">
      <c r="A82" s="50"/>
      <c r="B82" s="50"/>
      <c r="C82" s="408"/>
      <c r="D82" s="409"/>
      <c r="E82" s="409"/>
      <c r="F82" s="409"/>
      <c r="G82" s="410"/>
      <c r="H82" s="50"/>
    </row>
    <row r="83" spans="1:8" ht="15" customHeight="1" x14ac:dyDescent="0.25">
      <c r="A83" s="50"/>
      <c r="B83" s="50"/>
      <c r="C83" s="408"/>
      <c r="D83" s="409"/>
      <c r="E83" s="409"/>
      <c r="F83" s="409"/>
      <c r="G83" s="410"/>
      <c r="H83" s="50"/>
    </row>
    <row r="84" spans="1:8" ht="15" customHeight="1" x14ac:dyDescent="0.25">
      <c r="A84" s="50"/>
      <c r="B84" s="50"/>
      <c r="C84" s="408"/>
      <c r="D84" s="409"/>
      <c r="E84" s="409"/>
      <c r="F84" s="409"/>
      <c r="G84" s="410"/>
      <c r="H84" s="50"/>
    </row>
    <row r="85" spans="1:8" ht="15" customHeight="1" x14ac:dyDescent="0.25">
      <c r="B85" s="50"/>
      <c r="C85" s="408"/>
      <c r="D85" s="409"/>
      <c r="E85" s="409"/>
      <c r="F85" s="409"/>
      <c r="G85" s="410"/>
    </row>
    <row r="86" spans="1:8" ht="15" customHeight="1" x14ac:dyDescent="0.25">
      <c r="B86" s="50"/>
      <c r="C86" s="408"/>
      <c r="D86" s="409"/>
      <c r="E86" s="409"/>
      <c r="F86" s="409"/>
      <c r="G86" s="410"/>
    </row>
    <row r="87" spans="1:8" ht="15" customHeight="1" x14ac:dyDescent="0.25">
      <c r="B87" s="50"/>
      <c r="C87" s="411"/>
      <c r="D87" s="412"/>
      <c r="E87" s="412"/>
      <c r="F87" s="412"/>
      <c r="G87" s="413"/>
    </row>
    <row r="88" spans="1:8" ht="15" customHeight="1" x14ac:dyDescent="0.25">
      <c r="B88" s="50"/>
      <c r="C88" s="50"/>
      <c r="D88" s="50"/>
      <c r="E88" s="50"/>
      <c r="F88" s="50"/>
      <c r="G88" s="50"/>
      <c r="H88" s="50"/>
    </row>
    <row r="89" spans="1:8" ht="15" customHeight="1" x14ac:dyDescent="0.25">
      <c r="B89" s="50"/>
      <c r="C89" s="50"/>
      <c r="D89" s="51" t="s">
        <v>122</v>
      </c>
      <c r="E89" s="50"/>
      <c r="F89" s="50"/>
      <c r="G89" s="50"/>
      <c r="H89" s="50"/>
    </row>
    <row r="90" spans="1:8" ht="15" customHeight="1" x14ac:dyDescent="0.25">
      <c r="B90" s="50"/>
      <c r="C90" s="50"/>
      <c r="D90" s="50"/>
      <c r="E90" s="50"/>
      <c r="F90" s="50"/>
      <c r="G90" s="50"/>
      <c r="H90" s="50"/>
    </row>
    <row r="91" spans="1:8" ht="15" customHeight="1" x14ac:dyDescent="0.25">
      <c r="B91" s="50"/>
      <c r="C91" s="50"/>
      <c r="D91" s="50"/>
      <c r="E91" s="50"/>
      <c r="F91" s="50"/>
      <c r="G91" s="50"/>
      <c r="H91" s="50"/>
    </row>
    <row r="92" spans="1:8" ht="15" customHeight="1" x14ac:dyDescent="0.25">
      <c r="B92" s="50"/>
      <c r="C92" s="50"/>
      <c r="D92" s="50"/>
      <c r="E92" s="50"/>
      <c r="F92" s="50"/>
      <c r="G92" s="50"/>
      <c r="H92" s="50"/>
    </row>
    <row r="93" spans="1:8" ht="15" customHeight="1" x14ac:dyDescent="0.25">
      <c r="B93" s="50"/>
      <c r="C93" s="50"/>
      <c r="D93" s="50"/>
      <c r="E93" s="50"/>
      <c r="F93" s="50"/>
      <c r="G93" s="50"/>
      <c r="H93" s="50"/>
    </row>
    <row r="94" spans="1:8" ht="15" customHeight="1" x14ac:dyDescent="0.25">
      <c r="B94" s="50"/>
      <c r="C94" s="50"/>
      <c r="D94" s="50"/>
      <c r="E94" s="50"/>
      <c r="F94" s="50"/>
      <c r="G94" s="50"/>
      <c r="H94" s="50"/>
    </row>
    <row r="95" spans="1:8" ht="15" customHeight="1" x14ac:dyDescent="0.25">
      <c r="B95" s="50"/>
      <c r="C95" s="50"/>
      <c r="D95" s="50"/>
      <c r="E95" s="50"/>
      <c r="F95" s="50"/>
      <c r="G95" s="50"/>
      <c r="H95" s="50"/>
    </row>
    <row r="96" spans="1:8" ht="15" customHeight="1" x14ac:dyDescent="0.25">
      <c r="B96" s="50"/>
      <c r="C96" s="50"/>
      <c r="D96" s="50"/>
      <c r="E96" s="50"/>
      <c r="F96" s="50"/>
      <c r="G96" s="50"/>
      <c r="H96" s="50"/>
    </row>
    <row r="97" spans="2:8" ht="15" customHeight="1" x14ac:dyDescent="0.25">
      <c r="B97" s="50"/>
      <c r="C97" s="50"/>
      <c r="D97" s="50"/>
      <c r="E97" s="50"/>
      <c r="F97" s="50"/>
      <c r="G97" s="50"/>
      <c r="H97" s="50"/>
    </row>
    <row r="98" spans="2:8" ht="15" customHeight="1" x14ac:dyDescent="0.25">
      <c r="B98" s="50"/>
      <c r="C98" s="50"/>
      <c r="D98" s="50"/>
      <c r="E98" s="50"/>
      <c r="F98" s="50"/>
      <c r="G98" s="50"/>
      <c r="H98" s="50"/>
    </row>
    <row r="99" spans="2:8" ht="15" customHeight="1" x14ac:dyDescent="0.25">
      <c r="B99" s="50"/>
      <c r="C99" s="50"/>
      <c r="D99" s="50"/>
      <c r="E99" s="50"/>
      <c r="F99" s="50"/>
      <c r="G99" s="50"/>
      <c r="H99" s="50"/>
    </row>
    <row r="100" spans="2:8" ht="15" customHeight="1" x14ac:dyDescent="0.25">
      <c r="B100" s="50"/>
      <c r="C100" s="50"/>
      <c r="D100" s="50"/>
      <c r="E100" s="50"/>
      <c r="F100" s="50"/>
      <c r="G100" s="50"/>
      <c r="H100" s="50"/>
    </row>
    <row r="101" spans="2:8" ht="15" customHeight="1" x14ac:dyDescent="0.25">
      <c r="B101" s="50"/>
      <c r="C101" s="50"/>
      <c r="D101" s="50"/>
      <c r="E101" s="50"/>
      <c r="F101" s="50"/>
      <c r="G101" s="50"/>
      <c r="H101" s="50"/>
    </row>
  </sheetData>
  <sheetProtection selectLockedCells="1"/>
  <mergeCells count="4">
    <mergeCell ref="C73:G87"/>
    <mergeCell ref="B4:C4"/>
    <mergeCell ref="B5:C5"/>
    <mergeCell ref="B38:F38"/>
  </mergeCells>
  <pageMargins left="0.75" right="0.75" top="0.84" bottom="0.85"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20784-4E3A-4390-869D-FDE2FF177C46}">
  <sheetPr>
    <tabColor rgb="FFFF0000"/>
  </sheetPr>
  <dimension ref="A1:K54"/>
  <sheetViews>
    <sheetView zoomScale="85" zoomScaleNormal="85" workbookViewId="0">
      <selection activeCell="L49" sqref="L49"/>
    </sheetView>
  </sheetViews>
  <sheetFormatPr defaultRowHeight="15" x14ac:dyDescent="0.25"/>
  <cols>
    <col min="1" max="1" width="25.28515625" customWidth="1"/>
    <col min="2" max="2" width="11.85546875" customWidth="1"/>
    <col min="3" max="3" width="6.28515625" customWidth="1"/>
    <col min="4" max="4" width="11.85546875" customWidth="1"/>
    <col min="5" max="5" width="3" customWidth="1"/>
    <col min="6" max="6" width="5.7109375" customWidth="1"/>
    <col min="7" max="7" width="11" customWidth="1"/>
    <col min="8" max="8" width="10.7109375" customWidth="1"/>
    <col min="9" max="9" width="11" customWidth="1"/>
  </cols>
  <sheetData>
    <row r="1" spans="1:8" ht="23.25" x14ac:dyDescent="0.35">
      <c r="A1" s="38" t="str">
        <f>"Bepaling elders gebruikte Ahk "&amp;JAAR!F6</f>
        <v>Bepaling elders gebruikte Ahk 2022</v>
      </c>
      <c r="B1" s="39"/>
      <c r="C1" s="39"/>
      <c r="D1" s="39"/>
      <c r="E1" s="39"/>
      <c r="F1" s="39"/>
      <c r="G1" s="39"/>
      <c r="H1" s="39"/>
    </row>
    <row r="2" spans="1:8" s="1" customFormat="1" ht="12.75" x14ac:dyDescent="0.2">
      <c r="A2" s="115"/>
      <c r="B2" s="116"/>
      <c r="C2" s="116"/>
      <c r="D2" s="116"/>
      <c r="E2" s="116"/>
      <c r="F2" s="116"/>
      <c r="G2" s="116"/>
      <c r="H2" s="116"/>
    </row>
    <row r="3" spans="1:8" s="1" customFormat="1" ht="20.25" customHeight="1" x14ac:dyDescent="0.2">
      <c r="A3" s="117" t="s">
        <v>37</v>
      </c>
      <c r="B3" s="416" t="str">
        <f>JAAR!D8</f>
        <v>V. Achternaam</v>
      </c>
      <c r="C3" s="416"/>
      <c r="D3" s="416"/>
      <c r="E3" s="416"/>
      <c r="F3" s="417"/>
      <c r="G3" s="116"/>
      <c r="H3" s="116"/>
    </row>
    <row r="4" spans="1:8" s="1" customFormat="1" ht="20.25" customHeight="1" x14ac:dyDescent="0.2">
      <c r="A4" s="118" t="s">
        <v>7</v>
      </c>
      <c r="B4" s="418">
        <f>JAAR!D10</f>
        <v>99</v>
      </c>
      <c r="C4" s="418"/>
      <c r="D4" s="418"/>
      <c r="E4" s="418"/>
      <c r="F4" s="419"/>
      <c r="G4" s="116"/>
      <c r="H4" s="116"/>
    </row>
    <row r="5" spans="1:8" x14ac:dyDescent="0.25">
      <c r="A5" s="116"/>
      <c r="B5" s="116"/>
      <c r="C5" s="116"/>
      <c r="D5" s="116"/>
      <c r="E5" s="116"/>
      <c r="F5" s="116"/>
      <c r="G5" s="116"/>
      <c r="H5" s="116"/>
    </row>
    <row r="6" spans="1:8" x14ac:dyDescent="0.25">
      <c r="A6" s="116"/>
      <c r="B6" s="116"/>
      <c r="C6" s="116"/>
      <c r="D6" s="116"/>
      <c r="E6" s="119"/>
      <c r="F6" s="116"/>
      <c r="G6" s="116"/>
      <c r="H6" s="116"/>
    </row>
    <row r="7" spans="1:8" x14ac:dyDescent="0.25">
      <c r="A7" s="116" t="s">
        <v>8</v>
      </c>
      <c r="B7" s="116"/>
      <c r="C7" s="116"/>
      <c r="D7" s="116"/>
      <c r="E7" s="116"/>
      <c r="F7" s="116"/>
      <c r="G7" s="116"/>
      <c r="H7" s="116"/>
    </row>
    <row r="8" spans="1:8" x14ac:dyDescent="0.25">
      <c r="A8" s="116" t="s">
        <v>9</v>
      </c>
      <c r="B8" s="116"/>
      <c r="C8" s="116"/>
      <c r="D8" s="116"/>
      <c r="E8" s="116"/>
      <c r="F8" s="120"/>
      <c r="G8" s="116"/>
      <c r="H8" s="116"/>
    </row>
    <row r="9" spans="1:8" x14ac:dyDescent="0.25">
      <c r="A9" s="116" t="s">
        <v>10</v>
      </c>
      <c r="B9" s="116"/>
      <c r="C9" s="116"/>
      <c r="D9" s="116"/>
      <c r="E9" s="121"/>
      <c r="F9" s="116"/>
      <c r="G9" s="116"/>
      <c r="H9" s="116"/>
    </row>
    <row r="10" spans="1:8" x14ac:dyDescent="0.25">
      <c r="A10" s="116" t="s">
        <v>112</v>
      </c>
      <c r="B10" s="116"/>
      <c r="C10" s="116"/>
      <c r="D10" s="116"/>
      <c r="E10" s="121"/>
      <c r="F10" s="116"/>
      <c r="G10" s="116"/>
      <c r="H10" s="116"/>
    </row>
    <row r="11" spans="1:8" x14ac:dyDescent="0.25">
      <c r="A11" s="116" t="s">
        <v>113</v>
      </c>
      <c r="B11" s="116"/>
      <c r="C11" s="116"/>
      <c r="D11" s="116"/>
      <c r="E11" s="121"/>
      <c r="F11" s="116"/>
      <c r="G11" s="116"/>
      <c r="H11" s="116"/>
    </row>
    <row r="12" spans="1:8" x14ac:dyDescent="0.25">
      <c r="A12" s="116" t="s">
        <v>114</v>
      </c>
      <c r="B12" s="116"/>
      <c r="C12" s="116"/>
      <c r="D12" s="116"/>
      <c r="E12" s="116"/>
      <c r="F12" s="116"/>
      <c r="G12" s="116"/>
      <c r="H12" s="116"/>
    </row>
    <row r="13" spans="1:8" x14ac:dyDescent="0.25">
      <c r="A13" s="116" t="s">
        <v>115</v>
      </c>
      <c r="B13" s="116"/>
      <c r="C13" s="116"/>
      <c r="D13" s="116"/>
      <c r="E13" s="116"/>
      <c r="F13" s="116"/>
      <c r="G13" s="116"/>
      <c r="H13" s="116"/>
    </row>
    <row r="14" spans="1:8" x14ac:dyDescent="0.25">
      <c r="A14" s="116"/>
      <c r="B14" s="116"/>
      <c r="C14" s="116"/>
      <c r="D14" s="116"/>
      <c r="E14" s="116"/>
      <c r="F14" s="116"/>
      <c r="G14" s="116"/>
      <c r="H14" s="116"/>
    </row>
    <row r="15" spans="1:8" x14ac:dyDescent="0.25">
      <c r="A15" s="122" t="s">
        <v>123</v>
      </c>
      <c r="B15" s="122"/>
      <c r="C15" s="122"/>
      <c r="D15" s="122"/>
      <c r="E15" s="122"/>
      <c r="F15" s="122"/>
      <c r="G15" s="122"/>
      <c r="H15" s="122"/>
    </row>
    <row r="16" spans="1:8" x14ac:dyDescent="0.25">
      <c r="A16" s="123" t="s">
        <v>118</v>
      </c>
      <c r="B16" s="123"/>
      <c r="C16" s="123"/>
      <c r="D16" s="123"/>
      <c r="E16" s="123"/>
      <c r="F16" s="123"/>
      <c r="G16" s="123"/>
      <c r="H16" s="123"/>
    </row>
    <row r="17" spans="1:11" x14ac:dyDescent="0.25">
      <c r="A17" s="116"/>
      <c r="B17" s="124"/>
      <c r="C17" s="116"/>
      <c r="D17" s="124"/>
      <c r="E17" s="116"/>
      <c r="F17" s="116"/>
      <c r="G17" s="116"/>
      <c r="H17" s="116"/>
    </row>
    <row r="18" spans="1:11" x14ac:dyDescent="0.25">
      <c r="A18" s="125" t="s">
        <v>11</v>
      </c>
      <c r="B18" s="137" t="s">
        <v>12</v>
      </c>
      <c r="C18" s="127" t="s">
        <v>13</v>
      </c>
      <c r="D18" s="126" t="s">
        <v>14</v>
      </c>
      <c r="E18" s="127" t="s">
        <v>13</v>
      </c>
      <c r="F18" s="128"/>
      <c r="G18" s="129" t="s">
        <v>52</v>
      </c>
      <c r="H18" s="116"/>
    </row>
    <row r="19" spans="1:11" x14ac:dyDescent="0.25">
      <c r="A19" s="116" t="s">
        <v>15</v>
      </c>
      <c r="B19" s="138">
        <v>0</v>
      </c>
      <c r="C19" s="130">
        <f>FLOOR(B19,4.5)</f>
        <v>0</v>
      </c>
      <c r="D19" s="131">
        <v>0</v>
      </c>
      <c r="E19" s="130">
        <f>FLOOR(D19,4.5)</f>
        <v>0</v>
      </c>
      <c r="F19" s="128"/>
      <c r="G19" s="132">
        <f>Berekeningen!E64</f>
        <v>0</v>
      </c>
      <c r="H19" s="116"/>
    </row>
    <row r="20" spans="1:11" x14ac:dyDescent="0.25">
      <c r="A20" s="116" t="s">
        <v>16</v>
      </c>
      <c r="B20" s="138">
        <v>0</v>
      </c>
      <c r="C20" s="133">
        <f t="shared" ref="C20:C30" si="0">FLOOR(B20,4.5)</f>
        <v>0</v>
      </c>
      <c r="D20" s="131">
        <v>0</v>
      </c>
      <c r="E20" s="130">
        <f t="shared" ref="E20:E30" si="1">FLOOR(D20,4.5)</f>
        <v>0</v>
      </c>
      <c r="F20" s="128"/>
      <c r="G20" s="132">
        <f>Berekeningen!E65</f>
        <v>0</v>
      </c>
      <c r="H20" s="116"/>
    </row>
    <row r="21" spans="1:11" x14ac:dyDescent="0.25">
      <c r="A21" s="116" t="s">
        <v>17</v>
      </c>
      <c r="B21" s="138">
        <v>0</v>
      </c>
      <c r="C21" s="133">
        <f t="shared" si="0"/>
        <v>0</v>
      </c>
      <c r="D21" s="131">
        <v>0</v>
      </c>
      <c r="E21" s="130">
        <f t="shared" si="1"/>
        <v>0</v>
      </c>
      <c r="F21" s="128"/>
      <c r="G21" s="132">
        <f>Berekeningen!E66</f>
        <v>0</v>
      </c>
      <c r="H21" s="116"/>
      <c r="K21" s="3"/>
    </row>
    <row r="22" spans="1:11" x14ac:dyDescent="0.25">
      <c r="A22" s="116" t="s">
        <v>18</v>
      </c>
      <c r="B22" s="138">
        <v>0</v>
      </c>
      <c r="C22" s="133">
        <f>FLOOR(B22,4.5)</f>
        <v>0</v>
      </c>
      <c r="D22" s="131">
        <v>0</v>
      </c>
      <c r="E22" s="130">
        <f t="shared" si="1"/>
        <v>0</v>
      </c>
      <c r="F22" s="128"/>
      <c r="G22" s="132">
        <f>Berekeningen!E67</f>
        <v>0</v>
      </c>
      <c r="H22" s="116"/>
    </row>
    <row r="23" spans="1:11" x14ac:dyDescent="0.25">
      <c r="A23" s="116" t="s">
        <v>19</v>
      </c>
      <c r="B23" s="138">
        <v>0</v>
      </c>
      <c r="C23" s="133">
        <f>FLOOR(B23,4.5)</f>
        <v>0</v>
      </c>
      <c r="D23" s="131">
        <v>0</v>
      </c>
      <c r="E23" s="130">
        <f t="shared" si="1"/>
        <v>0</v>
      </c>
      <c r="F23" s="128"/>
      <c r="G23" s="132">
        <f>Berekeningen!E68</f>
        <v>0</v>
      </c>
      <c r="H23" s="116"/>
      <c r="K23" s="3"/>
    </row>
    <row r="24" spans="1:11" x14ac:dyDescent="0.25">
      <c r="A24" s="116" t="s">
        <v>20</v>
      </c>
      <c r="B24" s="138">
        <v>0</v>
      </c>
      <c r="C24" s="133">
        <f t="shared" si="0"/>
        <v>0</v>
      </c>
      <c r="D24" s="131">
        <v>0</v>
      </c>
      <c r="E24" s="130">
        <f t="shared" si="1"/>
        <v>0</v>
      </c>
      <c r="F24" s="128"/>
      <c r="G24" s="132">
        <f>Berekeningen!E69</f>
        <v>0</v>
      </c>
      <c r="H24" s="116"/>
    </row>
    <row r="25" spans="1:11" x14ac:dyDescent="0.25">
      <c r="A25" s="116" t="s">
        <v>21</v>
      </c>
      <c r="B25" s="138">
        <v>0</v>
      </c>
      <c r="C25" s="133">
        <f t="shared" si="0"/>
        <v>0</v>
      </c>
      <c r="D25" s="131">
        <v>0</v>
      </c>
      <c r="E25" s="130">
        <f t="shared" si="1"/>
        <v>0</v>
      </c>
      <c r="F25" s="128"/>
      <c r="G25" s="132">
        <f>Berekeningen!E70</f>
        <v>0</v>
      </c>
      <c r="H25" s="116"/>
    </row>
    <row r="26" spans="1:11" x14ac:dyDescent="0.25">
      <c r="A26" s="116" t="s">
        <v>22</v>
      </c>
      <c r="B26" s="138">
        <v>0</v>
      </c>
      <c r="C26" s="133">
        <f t="shared" si="0"/>
        <v>0</v>
      </c>
      <c r="D26" s="131">
        <v>0</v>
      </c>
      <c r="E26" s="130">
        <f t="shared" si="1"/>
        <v>0</v>
      </c>
      <c r="F26" s="128"/>
      <c r="G26" s="132">
        <f>Berekeningen!E71</f>
        <v>0</v>
      </c>
      <c r="H26" s="116"/>
    </row>
    <row r="27" spans="1:11" x14ac:dyDescent="0.25">
      <c r="A27" s="116" t="s">
        <v>23</v>
      </c>
      <c r="B27" s="138">
        <v>0</v>
      </c>
      <c r="C27" s="133">
        <f t="shared" si="0"/>
        <v>0</v>
      </c>
      <c r="D27" s="131">
        <v>0</v>
      </c>
      <c r="E27" s="130">
        <f t="shared" si="1"/>
        <v>0</v>
      </c>
      <c r="F27" s="128"/>
      <c r="G27" s="132">
        <f>Berekeningen!E72</f>
        <v>0</v>
      </c>
      <c r="H27" s="116"/>
    </row>
    <row r="28" spans="1:11" x14ac:dyDescent="0.25">
      <c r="A28" s="116" t="s">
        <v>24</v>
      </c>
      <c r="B28" s="138">
        <v>0</v>
      </c>
      <c r="C28" s="133">
        <f t="shared" si="0"/>
        <v>0</v>
      </c>
      <c r="D28" s="131">
        <v>0</v>
      </c>
      <c r="E28" s="130">
        <f t="shared" si="1"/>
        <v>0</v>
      </c>
      <c r="F28" s="128"/>
      <c r="G28" s="132">
        <f>Berekeningen!E73</f>
        <v>0</v>
      </c>
      <c r="H28" s="116"/>
    </row>
    <row r="29" spans="1:11" x14ac:dyDescent="0.25">
      <c r="A29" s="116" t="s">
        <v>25</v>
      </c>
      <c r="B29" s="138">
        <v>0</v>
      </c>
      <c r="C29" s="133">
        <f t="shared" si="0"/>
        <v>0</v>
      </c>
      <c r="D29" s="131">
        <v>0</v>
      </c>
      <c r="E29" s="130">
        <f t="shared" si="1"/>
        <v>0</v>
      </c>
      <c r="F29" s="128"/>
      <c r="G29" s="132">
        <f>Berekeningen!E74</f>
        <v>0</v>
      </c>
      <c r="H29" s="116"/>
    </row>
    <row r="30" spans="1:11" x14ac:dyDescent="0.25">
      <c r="A30" s="116" t="s">
        <v>26</v>
      </c>
      <c r="B30" s="138">
        <v>0</v>
      </c>
      <c r="C30" s="133">
        <f t="shared" si="0"/>
        <v>0</v>
      </c>
      <c r="D30" s="131">
        <v>0</v>
      </c>
      <c r="E30" s="130">
        <f t="shared" si="1"/>
        <v>0</v>
      </c>
      <c r="F30" s="128"/>
      <c r="G30" s="132">
        <f>Berekeningen!E75</f>
        <v>0</v>
      </c>
      <c r="H30" s="116"/>
    </row>
    <row r="31" spans="1:11" x14ac:dyDescent="0.25">
      <c r="A31" s="116"/>
      <c r="B31" s="134"/>
      <c r="C31" s="135"/>
      <c r="D31" s="134"/>
      <c r="E31" s="116"/>
      <c r="F31" s="120"/>
      <c r="G31" s="116"/>
      <c r="H31" s="116"/>
    </row>
    <row r="32" spans="1:11" x14ac:dyDescent="0.25">
      <c r="A32" s="116"/>
      <c r="B32" s="116"/>
      <c r="C32" s="116"/>
      <c r="D32" s="116"/>
      <c r="E32" s="116"/>
      <c r="F32" s="116"/>
      <c r="G32" s="116"/>
      <c r="H32" s="116"/>
    </row>
    <row r="33" spans="1:9" x14ac:dyDescent="0.25">
      <c r="A33" s="116" t="s">
        <v>27</v>
      </c>
      <c r="B33" s="116"/>
      <c r="C33" s="116"/>
      <c r="D33" s="116"/>
      <c r="E33" s="116"/>
      <c r="F33" s="136" t="s">
        <v>4</v>
      </c>
      <c r="G33" s="132">
        <f>SUM(G19:G31)</f>
        <v>0</v>
      </c>
      <c r="H33" s="116"/>
    </row>
    <row r="34" spans="1:9" x14ac:dyDescent="0.25">
      <c r="A34" s="116"/>
      <c r="B34" s="116"/>
      <c r="C34" s="116"/>
      <c r="D34" s="116"/>
      <c r="E34" s="116"/>
      <c r="F34" s="116"/>
      <c r="G34" s="116"/>
      <c r="H34" s="116"/>
    </row>
    <row r="35" spans="1:9" x14ac:dyDescent="0.25">
      <c r="A35" s="11"/>
      <c r="B35" s="11"/>
      <c r="C35" s="11"/>
      <c r="D35" s="11"/>
      <c r="E35" s="11"/>
      <c r="F35" s="11"/>
      <c r="G35" s="11"/>
      <c r="H35" s="7"/>
      <c r="I35" s="7"/>
    </row>
    <row r="36" spans="1:9" s="15" customFormat="1" ht="17.25" customHeight="1" x14ac:dyDescent="0.25">
      <c r="A36" s="17"/>
      <c r="B36" s="17"/>
      <c r="C36" s="17"/>
      <c r="D36" s="17"/>
      <c r="E36" s="17"/>
      <c r="F36" s="17"/>
      <c r="G36" s="17"/>
    </row>
    <row r="37" spans="1:9" s="15" customFormat="1" ht="17.25" customHeight="1" x14ac:dyDescent="0.25">
      <c r="A37" s="17"/>
      <c r="B37" s="17"/>
      <c r="C37" s="18"/>
      <c r="D37" s="18"/>
      <c r="E37" s="17"/>
      <c r="F37" s="17"/>
      <c r="G37" s="19"/>
    </row>
    <row r="38" spans="1:9" s="15" customFormat="1" ht="17.25" customHeight="1" x14ac:dyDescent="0.25">
      <c r="A38" s="17"/>
      <c r="B38" s="17"/>
      <c r="C38" s="18"/>
      <c r="D38" s="18"/>
      <c r="E38" s="17"/>
      <c r="F38" s="17"/>
      <c r="G38" s="19"/>
    </row>
    <row r="39" spans="1:9" s="15" customFormat="1" ht="17.25" customHeight="1" x14ac:dyDescent="0.25">
      <c r="A39" s="17"/>
      <c r="B39" s="17"/>
      <c r="C39" s="18"/>
      <c r="D39" s="18"/>
      <c r="E39" s="17"/>
      <c r="F39" s="17"/>
      <c r="G39" s="19"/>
    </row>
    <row r="40" spans="1:9" s="15" customFormat="1" ht="17.25" customHeight="1" x14ac:dyDescent="0.25">
      <c r="A40" s="17"/>
      <c r="B40" s="17"/>
      <c r="C40" s="18"/>
      <c r="D40" s="18"/>
      <c r="E40" s="17"/>
      <c r="F40" s="17"/>
      <c r="G40" s="19"/>
    </row>
    <row r="41" spans="1:9" s="15" customFormat="1" ht="17.25" customHeight="1" x14ac:dyDescent="0.25">
      <c r="A41" s="17"/>
      <c r="B41" s="17"/>
      <c r="C41" s="18"/>
      <c r="D41" s="18"/>
      <c r="E41" s="17"/>
      <c r="F41" s="17"/>
      <c r="G41" s="19"/>
    </row>
    <row r="42" spans="1:9" s="15" customFormat="1" ht="17.25" customHeight="1" x14ac:dyDescent="0.25">
      <c r="A42" s="17"/>
      <c r="B42" s="17"/>
      <c r="C42" s="18"/>
      <c r="D42" s="18"/>
      <c r="E42" s="17"/>
      <c r="F42" s="17"/>
      <c r="G42" s="19"/>
      <c r="I42" s="20"/>
    </row>
    <row r="43" spans="1:9" s="15" customFormat="1" ht="17.25" customHeight="1" x14ac:dyDescent="0.25">
      <c r="A43" s="17"/>
      <c r="B43" s="17"/>
      <c r="C43" s="18"/>
      <c r="D43" s="18"/>
      <c r="E43" s="17"/>
      <c r="F43" s="17"/>
      <c r="G43" s="19"/>
    </row>
    <row r="44" spans="1:9" s="15" customFormat="1" ht="17.25" customHeight="1" x14ac:dyDescent="0.25">
      <c r="A44" s="17"/>
      <c r="B44" s="17"/>
      <c r="C44" s="18"/>
      <c r="D44" s="18"/>
      <c r="E44" s="17"/>
      <c r="F44" s="17"/>
      <c r="G44" s="19"/>
    </row>
    <row r="45" spans="1:9" s="15" customFormat="1" ht="17.25" customHeight="1" x14ac:dyDescent="0.25">
      <c r="A45" s="17"/>
      <c r="B45" s="17"/>
      <c r="C45" s="18"/>
      <c r="D45" s="18"/>
      <c r="E45" s="17"/>
      <c r="F45" s="17"/>
      <c r="G45" s="19"/>
    </row>
    <row r="46" spans="1:9" s="15" customFormat="1" ht="17.25" customHeight="1" x14ac:dyDescent="0.25">
      <c r="A46" s="17"/>
      <c r="B46" s="17"/>
      <c r="C46" s="18"/>
      <c r="D46" s="18"/>
      <c r="E46" s="17"/>
      <c r="F46" s="17"/>
      <c r="G46" s="19"/>
    </row>
    <row r="47" spans="1:9" s="15" customFormat="1" ht="17.25" customHeight="1" x14ac:dyDescent="0.25">
      <c r="A47" s="17"/>
      <c r="B47" s="17"/>
      <c r="C47" s="18"/>
      <c r="D47" s="18"/>
      <c r="E47" s="17"/>
      <c r="F47" s="17"/>
      <c r="G47" s="19"/>
    </row>
    <row r="48" spans="1:9" s="15" customFormat="1" ht="17.25" customHeight="1" x14ac:dyDescent="0.25">
      <c r="A48" s="17"/>
      <c r="B48" s="17"/>
      <c r="C48" s="18"/>
      <c r="D48" s="18"/>
      <c r="E48" s="17"/>
      <c r="F48" s="17"/>
      <c r="G48" s="19"/>
    </row>
    <row r="49" spans="1:9" s="15" customFormat="1" ht="17.25" customHeight="1" x14ac:dyDescent="0.25">
      <c r="A49" s="17"/>
      <c r="B49" s="17"/>
      <c r="C49" s="17"/>
      <c r="D49" s="17"/>
      <c r="E49" s="17"/>
      <c r="F49" s="17"/>
      <c r="G49" s="17"/>
    </row>
    <row r="50" spans="1:9" s="15" customFormat="1" ht="17.25" customHeight="1" x14ac:dyDescent="0.25">
      <c r="A50" s="21"/>
      <c r="B50" s="21"/>
      <c r="C50" s="21"/>
      <c r="D50" s="21"/>
      <c r="E50" s="21"/>
      <c r="F50" s="21"/>
      <c r="G50" s="21"/>
    </row>
    <row r="51" spans="1:9" ht="17.25" customHeight="1" x14ac:dyDescent="0.25">
      <c r="A51" s="5"/>
      <c r="B51" s="4"/>
      <c r="C51" s="4"/>
      <c r="D51" s="4"/>
      <c r="E51" s="4"/>
      <c r="F51" s="4"/>
      <c r="G51" s="4"/>
      <c r="H51" s="5"/>
      <c r="I51" s="5"/>
    </row>
    <row r="52" spans="1:9" ht="17.25" customHeight="1" x14ac:dyDescent="0.25">
      <c r="A52" s="5"/>
      <c r="B52" s="4"/>
      <c r="C52" s="5"/>
      <c r="D52" s="5"/>
      <c r="E52" s="5"/>
      <c r="F52" s="5"/>
      <c r="G52" s="5"/>
      <c r="H52" s="5"/>
      <c r="I52" s="5"/>
    </row>
    <row r="53" spans="1:9" ht="17.25" customHeight="1" x14ac:dyDescent="0.25">
      <c r="A53" s="4"/>
      <c r="B53" s="4"/>
      <c r="C53" s="5"/>
      <c r="D53" s="5"/>
      <c r="E53" s="5"/>
      <c r="F53" s="5"/>
      <c r="G53" s="5"/>
      <c r="H53" s="5"/>
      <c r="I53" s="5"/>
    </row>
    <row r="54" spans="1:9" ht="17.25" customHeight="1" x14ac:dyDescent="0.25">
      <c r="A54" s="5"/>
      <c r="B54" s="5"/>
      <c r="C54" s="5"/>
      <c r="D54" s="5"/>
      <c r="E54" s="5"/>
      <c r="F54" s="5"/>
      <c r="G54" s="5"/>
      <c r="H54" s="5"/>
      <c r="I54" s="5"/>
    </row>
  </sheetData>
  <sheetProtection algorithmName="SHA-512" hashValue="6erwBnQRVx82ckgPU6ceqLY7ttrMF1uCyF3JRFZjh445RWKg+0GUVpe9PMgb2x+DoHnRfqrZ+zWVgMqfz/UFIw==" saltValue="stadRhaG5dxZ5EEMO7bZ+w==" spinCount="100000" sheet="1" objects="1" scenarios="1"/>
  <mergeCells count="2">
    <mergeCell ref="B3:F3"/>
    <mergeCell ref="B4:F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B1:K55"/>
  <sheetViews>
    <sheetView workbookViewId="0">
      <selection activeCell="E21" sqref="E21"/>
    </sheetView>
  </sheetViews>
  <sheetFormatPr defaultRowHeight="15" x14ac:dyDescent="0.25"/>
  <cols>
    <col min="1" max="1" width="9.140625" style="235" customWidth="1"/>
    <col min="2" max="2" width="13.85546875" style="235" customWidth="1"/>
    <col min="3" max="3" width="11.85546875" style="235" customWidth="1"/>
    <col min="4" max="4" width="6.28515625" style="235" customWidth="1"/>
    <col min="5" max="5" width="11.85546875" style="235" customWidth="1"/>
    <col min="6" max="6" width="5.7109375" style="235" customWidth="1"/>
    <col min="7" max="7" width="11" style="235" customWidth="1"/>
    <col min="8" max="8" width="13" style="235" customWidth="1"/>
    <col min="9" max="9" width="11" style="235" customWidth="1"/>
    <col min="10" max="16384" width="9.140625" style="235"/>
  </cols>
  <sheetData>
    <row r="1" spans="2:8" ht="18" x14ac:dyDescent="0.25">
      <c r="B1" s="315" t="str">
        <f>"Bepaling elders gebruikte Ahk "&amp;JAAR!F6&amp;" voor de "</f>
        <v xml:space="preserve">Bepaling elders gebruikte Ahk 2022 voor de </v>
      </c>
      <c r="C1" s="316"/>
      <c r="D1" s="316"/>
      <c r="E1" s="316"/>
      <c r="F1" s="316"/>
      <c r="G1" s="316"/>
      <c r="H1" s="317"/>
    </row>
    <row r="2" spans="2:8" ht="18" x14ac:dyDescent="0.25">
      <c r="B2" s="318" t="s">
        <v>142</v>
      </c>
      <c r="C2" s="319"/>
      <c r="D2" s="319"/>
      <c r="E2" s="319"/>
      <c r="F2" s="319"/>
      <c r="G2" s="319"/>
      <c r="H2" s="320"/>
    </row>
    <row r="3" spans="2:8" s="116" customFormat="1" ht="12.75" x14ac:dyDescent="0.2">
      <c r="B3" s="305"/>
      <c r="C3" s="40"/>
      <c r="D3" s="40"/>
      <c r="E3" s="40"/>
      <c r="F3" s="40"/>
      <c r="G3" s="40"/>
      <c r="H3" s="306"/>
    </row>
    <row r="4" spans="2:8" s="176" customFormat="1" ht="15" customHeight="1" x14ac:dyDescent="0.25">
      <c r="B4" s="307" t="s">
        <v>0</v>
      </c>
      <c r="C4" s="395" t="str">
        <f>JAAR!D8</f>
        <v>V. Achternaam</v>
      </c>
      <c r="D4" s="396"/>
      <c r="E4" s="397"/>
      <c r="F4" s="259" t="s">
        <v>51</v>
      </c>
      <c r="G4" s="261">
        <f>JAAR!F6</f>
        <v>2022</v>
      </c>
      <c r="H4" s="308"/>
    </row>
    <row r="5" spans="2:8" s="176" customFormat="1" ht="15" customHeight="1" x14ac:dyDescent="0.25">
      <c r="B5" s="309" t="s">
        <v>120</v>
      </c>
      <c r="C5" s="398">
        <f>JAAR!D10</f>
        <v>99</v>
      </c>
      <c r="D5" s="399"/>
      <c r="E5" s="400"/>
      <c r="F5" s="260" t="s">
        <v>136</v>
      </c>
      <c r="G5" s="266"/>
      <c r="H5" s="308"/>
    </row>
    <row r="6" spans="2:8" x14ac:dyDescent="0.25">
      <c r="B6" s="310"/>
      <c r="C6" s="40"/>
      <c r="D6" s="40"/>
      <c r="E6" s="40"/>
      <c r="F6" s="40"/>
      <c r="G6" s="40"/>
      <c r="H6" s="306"/>
    </row>
    <row r="7" spans="2:8" x14ac:dyDescent="0.25">
      <c r="B7" s="310" t="s">
        <v>8</v>
      </c>
      <c r="C7" s="40"/>
      <c r="D7" s="40"/>
      <c r="E7" s="40"/>
      <c r="F7" s="40"/>
      <c r="G7" s="40"/>
      <c r="H7" s="306"/>
    </row>
    <row r="8" spans="2:8" x14ac:dyDescent="0.25">
      <c r="B8" s="420" t="s">
        <v>139</v>
      </c>
      <c r="C8" s="421"/>
      <c r="D8" s="421"/>
      <c r="E8" s="421"/>
      <c r="F8" s="421"/>
      <c r="G8" s="421"/>
      <c r="H8" s="422"/>
    </row>
    <row r="9" spans="2:8" x14ac:dyDescent="0.25">
      <c r="B9" s="420"/>
      <c r="C9" s="421"/>
      <c r="D9" s="421"/>
      <c r="E9" s="421"/>
      <c r="F9" s="421"/>
      <c r="G9" s="421"/>
      <c r="H9" s="422"/>
    </row>
    <row r="10" spans="2:8" x14ac:dyDescent="0.25">
      <c r="B10" s="420"/>
      <c r="C10" s="421"/>
      <c r="D10" s="421"/>
      <c r="E10" s="421"/>
      <c r="F10" s="421"/>
      <c r="G10" s="421"/>
      <c r="H10" s="422"/>
    </row>
    <row r="11" spans="2:8" x14ac:dyDescent="0.25">
      <c r="B11" s="420" t="s">
        <v>140</v>
      </c>
      <c r="C11" s="421"/>
      <c r="D11" s="421"/>
      <c r="E11" s="421"/>
      <c r="F11" s="421"/>
      <c r="G11" s="421"/>
      <c r="H11" s="422"/>
    </row>
    <row r="12" spans="2:8" x14ac:dyDescent="0.25">
      <c r="B12" s="420"/>
      <c r="C12" s="421"/>
      <c r="D12" s="421"/>
      <c r="E12" s="421"/>
      <c r="F12" s="421"/>
      <c r="G12" s="421"/>
      <c r="H12" s="422"/>
    </row>
    <row r="13" spans="2:8" x14ac:dyDescent="0.25">
      <c r="B13" s="420"/>
      <c r="C13" s="421"/>
      <c r="D13" s="421"/>
      <c r="E13" s="421"/>
      <c r="F13" s="421"/>
      <c r="G13" s="421"/>
      <c r="H13" s="422"/>
    </row>
    <row r="14" spans="2:8" x14ac:dyDescent="0.25">
      <c r="B14" s="420" t="s">
        <v>141</v>
      </c>
      <c r="C14" s="421"/>
      <c r="D14" s="421"/>
      <c r="E14" s="421"/>
      <c r="F14" s="421"/>
      <c r="G14" s="421"/>
      <c r="H14" s="422"/>
    </row>
    <row r="15" spans="2:8" x14ac:dyDescent="0.25">
      <c r="B15" s="420"/>
      <c r="C15" s="421"/>
      <c r="D15" s="421"/>
      <c r="E15" s="421"/>
      <c r="F15" s="421"/>
      <c r="G15" s="421"/>
      <c r="H15" s="422"/>
    </row>
    <row r="16" spans="2:8" x14ac:dyDescent="0.25">
      <c r="B16" s="420"/>
      <c r="C16" s="421"/>
      <c r="D16" s="421"/>
      <c r="E16" s="421"/>
      <c r="F16" s="421"/>
      <c r="G16" s="421"/>
      <c r="H16" s="422"/>
    </row>
    <row r="17" spans="2:11" x14ac:dyDescent="0.25">
      <c r="B17" s="310"/>
      <c r="C17" s="40"/>
      <c r="D17" s="40"/>
      <c r="E17" s="40"/>
      <c r="F17" s="40"/>
      <c r="G17" s="40"/>
      <c r="H17" s="306"/>
    </row>
    <row r="18" spans="2:11" x14ac:dyDescent="0.25">
      <c r="B18" s="311" t="s">
        <v>137</v>
      </c>
      <c r="C18" s="177" t="s">
        <v>125</v>
      </c>
      <c r="D18" s="40"/>
      <c r="E18" s="177" t="s">
        <v>126</v>
      </c>
      <c r="F18" s="40"/>
      <c r="G18" s="40"/>
      <c r="H18" s="306"/>
    </row>
    <row r="19" spans="2:11" x14ac:dyDescent="0.25">
      <c r="B19" s="310" t="s">
        <v>138</v>
      </c>
      <c r="C19" s="41" t="s">
        <v>12</v>
      </c>
      <c r="D19" s="47" t="s">
        <v>13</v>
      </c>
      <c r="E19" s="41" t="s">
        <v>14</v>
      </c>
      <c r="F19" s="47"/>
      <c r="G19" s="42" t="s">
        <v>52</v>
      </c>
      <c r="H19" s="306"/>
    </row>
    <row r="20" spans="2:11" x14ac:dyDescent="0.25">
      <c r="B20" s="310" t="s">
        <v>15</v>
      </c>
      <c r="C20" s="46">
        <v>0</v>
      </c>
      <c r="D20" s="109">
        <f>FLOOR(C20,4.5)</f>
        <v>0</v>
      </c>
      <c r="E20" s="46">
        <v>0</v>
      </c>
      <c r="F20" s="109">
        <f>FLOOR(E20,4.5)</f>
        <v>0</v>
      </c>
      <c r="G20" s="44">
        <f>Berekeningen!E47</f>
        <v>0</v>
      </c>
      <c r="H20" s="306"/>
    </row>
    <row r="21" spans="2:11" x14ac:dyDescent="0.25">
      <c r="B21" s="310" t="s">
        <v>16</v>
      </c>
      <c r="C21" s="46">
        <v>0</v>
      </c>
      <c r="D21" s="110">
        <f t="shared" ref="D21:F31" si="0">FLOOR(C21,4.5)</f>
        <v>0</v>
      </c>
      <c r="E21" s="46">
        <v>0</v>
      </c>
      <c r="F21" s="110">
        <f t="shared" si="0"/>
        <v>0</v>
      </c>
      <c r="G21" s="44">
        <f>Berekeningen!E48</f>
        <v>0</v>
      </c>
      <c r="H21" s="306"/>
    </row>
    <row r="22" spans="2:11" x14ac:dyDescent="0.25">
      <c r="B22" s="310" t="s">
        <v>17</v>
      </c>
      <c r="C22" s="46">
        <v>0</v>
      </c>
      <c r="D22" s="110">
        <f t="shared" si="0"/>
        <v>0</v>
      </c>
      <c r="E22" s="46">
        <v>0</v>
      </c>
      <c r="F22" s="110">
        <f t="shared" si="0"/>
        <v>0</v>
      </c>
      <c r="G22" s="44">
        <f>Berekeningen!E49</f>
        <v>0</v>
      </c>
      <c r="H22" s="306"/>
      <c r="K22" s="236"/>
    </row>
    <row r="23" spans="2:11" x14ac:dyDescent="0.25">
      <c r="B23" s="310" t="s">
        <v>18</v>
      </c>
      <c r="C23" s="46">
        <v>0</v>
      </c>
      <c r="D23" s="110">
        <f>FLOOR(C23,4.5)</f>
        <v>0</v>
      </c>
      <c r="E23" s="46">
        <v>0</v>
      </c>
      <c r="F23" s="110">
        <f>FLOOR(E23,4.5)</f>
        <v>0</v>
      </c>
      <c r="G23" s="44">
        <f>Berekeningen!E50</f>
        <v>0</v>
      </c>
      <c r="H23" s="306"/>
    </row>
    <row r="24" spans="2:11" x14ac:dyDescent="0.25">
      <c r="B24" s="310" t="s">
        <v>19</v>
      </c>
      <c r="C24" s="46">
        <v>0</v>
      </c>
      <c r="D24" s="110">
        <f>FLOOR(C24,4.5)</f>
        <v>0</v>
      </c>
      <c r="E24" s="46">
        <v>0</v>
      </c>
      <c r="F24" s="110">
        <f>FLOOR(E24,4.5)</f>
        <v>0</v>
      </c>
      <c r="G24" s="44">
        <f>Berekeningen!E51</f>
        <v>0</v>
      </c>
      <c r="H24" s="306"/>
      <c r="K24" s="236"/>
    </row>
    <row r="25" spans="2:11" x14ac:dyDescent="0.25">
      <c r="B25" s="310" t="s">
        <v>20</v>
      </c>
      <c r="C25" s="46">
        <v>0</v>
      </c>
      <c r="D25" s="110">
        <f t="shared" si="0"/>
        <v>0</v>
      </c>
      <c r="E25" s="46">
        <v>0</v>
      </c>
      <c r="F25" s="110">
        <f t="shared" si="0"/>
        <v>0</v>
      </c>
      <c r="G25" s="44">
        <f>Berekeningen!E52</f>
        <v>0</v>
      </c>
      <c r="H25" s="306"/>
    </row>
    <row r="26" spans="2:11" x14ac:dyDescent="0.25">
      <c r="B26" s="310" t="s">
        <v>21</v>
      </c>
      <c r="C26" s="46">
        <v>0</v>
      </c>
      <c r="D26" s="110">
        <f t="shared" si="0"/>
        <v>0</v>
      </c>
      <c r="E26" s="46">
        <v>0</v>
      </c>
      <c r="F26" s="110">
        <f t="shared" si="0"/>
        <v>0</v>
      </c>
      <c r="G26" s="44">
        <f>Berekeningen!E53</f>
        <v>0</v>
      </c>
      <c r="H26" s="306"/>
    </row>
    <row r="27" spans="2:11" x14ac:dyDescent="0.25">
      <c r="B27" s="310" t="s">
        <v>22</v>
      </c>
      <c r="C27" s="46">
        <v>0</v>
      </c>
      <c r="D27" s="110">
        <f t="shared" si="0"/>
        <v>0</v>
      </c>
      <c r="E27" s="46">
        <v>0</v>
      </c>
      <c r="F27" s="110">
        <f t="shared" si="0"/>
        <v>0</v>
      </c>
      <c r="G27" s="44">
        <f>Berekeningen!E54</f>
        <v>0</v>
      </c>
      <c r="H27" s="306"/>
    </row>
    <row r="28" spans="2:11" x14ac:dyDescent="0.25">
      <c r="B28" s="310" t="s">
        <v>23</v>
      </c>
      <c r="C28" s="46">
        <v>0</v>
      </c>
      <c r="D28" s="110">
        <f t="shared" si="0"/>
        <v>0</v>
      </c>
      <c r="E28" s="46">
        <v>0</v>
      </c>
      <c r="F28" s="110">
        <f t="shared" si="0"/>
        <v>0</v>
      </c>
      <c r="G28" s="44">
        <f>Berekeningen!E55</f>
        <v>0</v>
      </c>
      <c r="H28" s="306"/>
    </row>
    <row r="29" spans="2:11" x14ac:dyDescent="0.25">
      <c r="B29" s="310" t="s">
        <v>24</v>
      </c>
      <c r="C29" s="46">
        <v>0</v>
      </c>
      <c r="D29" s="110">
        <f t="shared" si="0"/>
        <v>0</v>
      </c>
      <c r="E29" s="46">
        <v>0</v>
      </c>
      <c r="F29" s="110">
        <f t="shared" si="0"/>
        <v>0</v>
      </c>
      <c r="G29" s="44">
        <f>Berekeningen!E56</f>
        <v>0</v>
      </c>
      <c r="H29" s="306"/>
    </row>
    <row r="30" spans="2:11" x14ac:dyDescent="0.25">
      <c r="B30" s="310" t="s">
        <v>25</v>
      </c>
      <c r="C30" s="46">
        <v>0</v>
      </c>
      <c r="D30" s="110">
        <f t="shared" si="0"/>
        <v>0</v>
      </c>
      <c r="E30" s="46">
        <v>0</v>
      </c>
      <c r="F30" s="110">
        <f t="shared" si="0"/>
        <v>0</v>
      </c>
      <c r="G30" s="44">
        <f>Berekeningen!E57</f>
        <v>0</v>
      </c>
      <c r="H30" s="306"/>
    </row>
    <row r="31" spans="2:11" x14ac:dyDescent="0.25">
      <c r="B31" s="310" t="s">
        <v>26</v>
      </c>
      <c r="C31" s="46">
        <v>0</v>
      </c>
      <c r="D31" s="110">
        <f t="shared" si="0"/>
        <v>0</v>
      </c>
      <c r="E31" s="46">
        <v>0</v>
      </c>
      <c r="F31" s="110">
        <f t="shared" si="0"/>
        <v>0</v>
      </c>
      <c r="G31" s="44">
        <f>Berekeningen!E58</f>
        <v>0</v>
      </c>
      <c r="H31" s="306"/>
    </row>
    <row r="32" spans="2:11" x14ac:dyDescent="0.25">
      <c r="B32" s="310"/>
      <c r="C32" s="45"/>
      <c r="D32" s="43"/>
      <c r="E32" s="45"/>
      <c r="F32" s="40"/>
      <c r="G32" s="40"/>
      <c r="H32" s="306"/>
    </row>
    <row r="33" spans="2:11" x14ac:dyDescent="0.25">
      <c r="B33" s="310"/>
      <c r="C33" s="40"/>
      <c r="D33" s="40"/>
      <c r="E33" s="40"/>
      <c r="F33" s="40"/>
      <c r="G33" s="40"/>
      <c r="H33" s="306"/>
      <c r="K33" s="237"/>
    </row>
    <row r="34" spans="2:11" x14ac:dyDescent="0.25">
      <c r="B34" s="321" t="s">
        <v>143</v>
      </c>
      <c r="C34" s="262"/>
      <c r="D34" s="262"/>
      <c r="E34" s="262"/>
      <c r="F34" s="263"/>
      <c r="G34" s="111">
        <f>SUM(G20:G32)</f>
        <v>0</v>
      </c>
      <c r="H34" s="306"/>
    </row>
    <row r="35" spans="2:11" x14ac:dyDescent="0.25">
      <c r="B35" s="312" t="s">
        <v>133</v>
      </c>
      <c r="C35" s="313"/>
      <c r="D35" s="313"/>
      <c r="E35" s="313"/>
      <c r="F35" s="313"/>
      <c r="G35" s="313"/>
      <c r="H35" s="314"/>
    </row>
    <row r="36" spans="2:11" x14ac:dyDescent="0.25">
      <c r="B36" s="238"/>
      <c r="C36" s="238"/>
      <c r="D36" s="238"/>
      <c r="E36" s="238"/>
      <c r="F36" s="238"/>
      <c r="G36" s="238"/>
      <c r="H36" s="239"/>
      <c r="I36" s="239"/>
    </row>
    <row r="37" spans="2:11" s="240" customFormat="1" ht="17.25" customHeight="1" x14ac:dyDescent="0.25"/>
    <row r="38" spans="2:11" s="240" customFormat="1" ht="17.25" customHeight="1" x14ac:dyDescent="0.25">
      <c r="D38" s="241"/>
      <c r="E38" s="241"/>
      <c r="G38" s="242"/>
    </row>
    <row r="39" spans="2:11" s="240" customFormat="1" ht="17.25" customHeight="1" x14ac:dyDescent="0.25">
      <c r="D39" s="241"/>
      <c r="E39" s="241"/>
      <c r="G39" s="242"/>
    </row>
    <row r="40" spans="2:11" s="240" customFormat="1" ht="17.25" customHeight="1" x14ac:dyDescent="0.25">
      <c r="D40" s="241"/>
      <c r="E40" s="241"/>
      <c r="G40" s="242"/>
    </row>
    <row r="41" spans="2:11" s="240" customFormat="1" ht="17.25" customHeight="1" x14ac:dyDescent="0.25">
      <c r="D41" s="241"/>
      <c r="E41" s="241"/>
      <c r="G41" s="242"/>
    </row>
    <row r="42" spans="2:11" s="240" customFormat="1" ht="17.25" customHeight="1" x14ac:dyDescent="0.25">
      <c r="D42" s="241"/>
      <c r="E42" s="241"/>
      <c r="G42" s="242"/>
    </row>
    <row r="43" spans="2:11" s="240" customFormat="1" ht="17.25" customHeight="1" x14ac:dyDescent="0.25">
      <c r="D43" s="241"/>
      <c r="E43" s="241"/>
      <c r="G43" s="242"/>
      <c r="I43" s="243"/>
    </row>
    <row r="44" spans="2:11" s="240" customFormat="1" ht="17.25" customHeight="1" x14ac:dyDescent="0.25">
      <c r="D44" s="241"/>
      <c r="E44" s="241"/>
      <c r="G44" s="242"/>
    </row>
    <row r="45" spans="2:11" s="240" customFormat="1" ht="17.25" customHeight="1" x14ac:dyDescent="0.25">
      <c r="D45" s="241"/>
      <c r="E45" s="241"/>
      <c r="G45" s="242"/>
    </row>
    <row r="46" spans="2:11" s="240" customFormat="1" ht="17.25" customHeight="1" x14ac:dyDescent="0.25">
      <c r="D46" s="241"/>
      <c r="E46" s="241"/>
      <c r="G46" s="242"/>
    </row>
    <row r="47" spans="2:11" s="240" customFormat="1" ht="17.25" customHeight="1" x14ac:dyDescent="0.25">
      <c r="D47" s="241"/>
      <c r="E47" s="241"/>
      <c r="G47" s="242"/>
    </row>
    <row r="48" spans="2:11" s="240" customFormat="1" ht="17.25" customHeight="1" x14ac:dyDescent="0.25">
      <c r="D48" s="241"/>
      <c r="E48" s="241"/>
      <c r="G48" s="242"/>
    </row>
    <row r="49" spans="2:9" s="240" customFormat="1" ht="17.25" customHeight="1" x14ac:dyDescent="0.25">
      <c r="D49" s="241"/>
      <c r="E49" s="241"/>
      <c r="G49" s="242"/>
    </row>
    <row r="50" spans="2:9" s="240" customFormat="1" ht="17.25" customHeight="1" x14ac:dyDescent="0.25"/>
    <row r="51" spans="2:9" s="240" customFormat="1" ht="17.25" customHeight="1" x14ac:dyDescent="0.25">
      <c r="B51" s="244"/>
      <c r="C51" s="244"/>
      <c r="D51" s="244"/>
      <c r="E51" s="244"/>
      <c r="F51" s="244"/>
      <c r="G51" s="244"/>
    </row>
    <row r="52" spans="2:9" ht="17.25" customHeight="1" x14ac:dyDescent="0.25">
      <c r="B52" s="245"/>
      <c r="C52" s="246"/>
      <c r="D52" s="246"/>
      <c r="E52" s="246"/>
      <c r="F52" s="246"/>
      <c r="G52" s="246"/>
      <c r="H52" s="245"/>
      <c r="I52" s="245"/>
    </row>
    <row r="53" spans="2:9" ht="17.25" customHeight="1" x14ac:dyDescent="0.25">
      <c r="B53" s="245"/>
      <c r="C53" s="246"/>
      <c r="D53" s="245"/>
      <c r="E53" s="245"/>
      <c r="F53" s="245"/>
      <c r="G53" s="245"/>
      <c r="H53" s="245"/>
      <c r="I53" s="245"/>
    </row>
    <row r="54" spans="2:9" ht="17.25" customHeight="1" x14ac:dyDescent="0.25">
      <c r="B54" s="246"/>
      <c r="C54" s="246"/>
      <c r="D54" s="245"/>
      <c r="E54" s="245"/>
      <c r="F54" s="245"/>
      <c r="G54" s="245"/>
      <c r="H54" s="245"/>
      <c r="I54" s="245"/>
    </row>
    <row r="55" spans="2:9" ht="17.25" customHeight="1" x14ac:dyDescent="0.25">
      <c r="B55" s="245"/>
      <c r="C55" s="245"/>
      <c r="D55" s="245"/>
      <c r="E55" s="245"/>
      <c r="F55" s="245"/>
      <c r="G55" s="245"/>
      <c r="H55" s="245"/>
      <c r="I55" s="245"/>
    </row>
  </sheetData>
  <sheetProtection algorithmName="SHA-512" hashValue="QZOsKkaBk3VapjiLhix17m/Pxb7g0MlC9LzFCXtD8dWVNhtEZ4a8t/tHySWxG0Rx0peGQoiCkA3RDmMG6aTR4Q==" saltValue="VKPISh2o2BAMSLh3cKOipA==" spinCount="100000" sheet="1" selectLockedCells="1"/>
  <mergeCells count="5">
    <mergeCell ref="B8:H10"/>
    <mergeCell ref="B11:H13"/>
    <mergeCell ref="B14:H16"/>
    <mergeCell ref="C4:E4"/>
    <mergeCell ref="C5:E5"/>
  </mergeCells>
  <phoneticPr fontId="8"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F3CCD1F26F664BA20980533B7A5F36" ma:contentTypeVersion="11" ma:contentTypeDescription="Een nieuw document maken." ma:contentTypeScope="" ma:versionID="932df633b1f8cc603e55ecba8227aacd">
  <xsd:schema xmlns:xsd="http://www.w3.org/2001/XMLSchema" xmlns:xs="http://www.w3.org/2001/XMLSchema" xmlns:p="http://schemas.microsoft.com/office/2006/metadata/properties" xmlns:ns2="77208d76-74ef-4048-b6b4-646fa5ac37f5" targetNamespace="http://schemas.microsoft.com/office/2006/metadata/properties" ma:root="true" ma:fieldsID="9ebe504d20f32cb512b2278a3275a601" ns2:_="">
    <xsd:import namespace="77208d76-74ef-4048-b6b4-646fa5ac37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208d76-74ef-4048-b6b4-646fa5ac37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7F72BA-FB7F-45CF-BE42-D537BDA5DC23}">
  <ds:schemaRefs>
    <ds:schemaRef ds:uri="http://schemas.microsoft.com/sharepoint/v3/contenttype/forms"/>
  </ds:schemaRefs>
</ds:datastoreItem>
</file>

<file path=customXml/itemProps2.xml><?xml version="1.0" encoding="utf-8"?>
<ds:datastoreItem xmlns:ds="http://schemas.openxmlformats.org/officeDocument/2006/customXml" ds:itemID="{07CD3AD0-7541-4909-B155-D26CCA7B5E7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877FCE3-B3D9-40E6-B95B-CE759DC429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JAAR</vt:lpstr>
      <vt:lpstr>ber. elders gebr. Ahk </vt:lpstr>
      <vt:lpstr>Jaaropgave pers. &lt; AOW leeftijd</vt:lpstr>
      <vt:lpstr>Percentages</vt:lpstr>
      <vt:lpstr>parameters</vt:lpstr>
      <vt:lpstr>Berekeningen</vt:lpstr>
      <vt:lpstr>Bruteren vordering</vt:lpstr>
      <vt:lpstr>Elders gebr. Ahk vord dir brut </vt:lpstr>
      <vt:lpstr>ber. elders gebr. Ahk Vordering</vt:lpstr>
      <vt:lpstr>Vordering direct bruteren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Jaap van Dalen</dc:creator>
  <cp:lastModifiedBy>Roberto Reali</cp:lastModifiedBy>
  <cp:lastPrinted>2019-08-01T12:49:23Z</cp:lastPrinted>
  <dcterms:created xsi:type="dcterms:W3CDTF">2012-11-25T13:52:05Z</dcterms:created>
  <dcterms:modified xsi:type="dcterms:W3CDTF">2022-01-28T14:22:38Z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0x01010082F3CCD1F26F664BA20980533B7A5F36</vt:lpwstr>
  </property>
</Properties>
</file>