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nghenkel\Berekeningen Langhenkel Talenter\Verzonden\"/>
    </mc:Choice>
  </mc:AlternateContent>
  <xr:revisionPtr revIDLastSave="0" documentId="13_ncr:1_{955CB3DB-C6A1-4E2F-9EC8-722EC419F0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januari 2016" sheetId="1" r:id="rId1"/>
    <sheet name="juli 2016" sheetId="3" r:id="rId2"/>
    <sheet name="grondslagen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1" l="1"/>
  <c r="X21" i="1" l="1"/>
  <c r="U21" i="3"/>
  <c r="G10" i="3"/>
  <c r="H53" i="3"/>
  <c r="L17" i="3"/>
  <c r="L15" i="3"/>
  <c r="L16" i="3"/>
  <c r="I53" i="1" l="1"/>
  <c r="M17" i="1"/>
  <c r="M16" i="1"/>
  <c r="C6" i="2"/>
  <c r="C23" i="2"/>
  <c r="U53" i="3" l="1"/>
  <c r="S53" i="3"/>
  <c r="M32" i="3"/>
  <c r="O28" i="3"/>
  <c r="O27" i="3"/>
  <c r="I19" i="3"/>
  <c r="R17" i="3"/>
  <c r="I17" i="3"/>
  <c r="K9" i="3"/>
  <c r="E9" i="3"/>
  <c r="E10" i="3" s="1"/>
  <c r="K8" i="3"/>
  <c r="L18" i="3" l="1"/>
  <c r="E15" i="3" s="1"/>
  <c r="E19" i="3" s="1"/>
  <c r="D8" i="2"/>
  <c r="F7" i="2"/>
  <c r="F11" i="2" s="1"/>
  <c r="F13" i="2" s="1"/>
  <c r="E7" i="2"/>
  <c r="E11" i="2" s="1"/>
  <c r="C7" i="2"/>
  <c r="D25" i="2"/>
  <c r="F24" i="2"/>
  <c r="F28" i="2" s="1"/>
  <c r="E24" i="2"/>
  <c r="E28" i="2" s="1"/>
  <c r="C24" i="2"/>
  <c r="C28" i="2" s="1"/>
  <c r="D23" i="2"/>
  <c r="X53" i="1"/>
  <c r="V53" i="1"/>
  <c r="N32" i="1"/>
  <c r="R28" i="1"/>
  <c r="R27" i="1"/>
  <c r="J19" i="1"/>
  <c r="U17" i="1"/>
  <c r="J17" i="1"/>
  <c r="G10" i="1"/>
  <c r="L9" i="1"/>
  <c r="E9" i="1"/>
  <c r="E10" i="1" s="1"/>
  <c r="L8" i="1"/>
  <c r="F29" i="2" l="1"/>
  <c r="F30" i="2" s="1"/>
  <c r="F26" i="2"/>
  <c r="R15" i="3"/>
  <c r="R19" i="3" s="1"/>
  <c r="L25" i="3"/>
  <c r="M26" i="3"/>
  <c r="L26" i="3" s="1"/>
  <c r="C29" i="2"/>
  <c r="C30" i="2" s="1"/>
  <c r="E29" i="2"/>
  <c r="E30" i="2" s="1"/>
  <c r="C11" i="2"/>
  <c r="C9" i="2"/>
  <c r="D24" i="2"/>
  <c r="D26" i="2" s="1"/>
  <c r="E12" i="2"/>
  <c r="E13" i="2" s="1"/>
  <c r="C26" i="2"/>
  <c r="D6" i="2"/>
  <c r="E9" i="2"/>
  <c r="E26" i="2"/>
  <c r="F9" i="2"/>
  <c r="F14" i="2" s="1"/>
  <c r="M18" i="1"/>
  <c r="E15" i="1" s="1"/>
  <c r="L27" i="3" l="1"/>
  <c r="E25" i="3" s="1"/>
  <c r="H29" i="3" s="1"/>
  <c r="U29" i="3" s="1"/>
  <c r="U30" i="3" s="1"/>
  <c r="U31" i="3" s="1"/>
  <c r="V32" i="3" s="1"/>
  <c r="E19" i="1"/>
  <c r="N26" i="1" s="1"/>
  <c r="M26" i="1" s="1"/>
  <c r="F31" i="2"/>
  <c r="U15" i="1"/>
  <c r="U19" i="1" s="1"/>
  <c r="D7" i="2"/>
  <c r="D9" i="2" s="1"/>
  <c r="C31" i="2"/>
  <c r="D28" i="2"/>
  <c r="E31" i="2"/>
  <c r="E14" i="2"/>
  <c r="C12" i="2"/>
  <c r="C13" i="2" s="1"/>
  <c r="C14" i="2" s="1"/>
  <c r="R25" i="3" l="1"/>
  <c r="H30" i="3"/>
  <c r="H36" i="3" s="1"/>
  <c r="I37" i="3" s="1"/>
  <c r="E29" i="3"/>
  <c r="E30" i="3" s="1"/>
  <c r="E36" i="3" s="1"/>
  <c r="F37" i="3" s="1"/>
  <c r="M25" i="1"/>
  <c r="M27" i="1" s="1"/>
  <c r="E25" i="1" s="1"/>
  <c r="E29" i="1" s="1"/>
  <c r="D29" i="2"/>
  <c r="D30" i="2" s="1"/>
  <c r="D31" i="2" s="1"/>
  <c r="C32" i="2" s="1"/>
  <c r="D11" i="2"/>
  <c r="R29" i="3" l="1"/>
  <c r="R30" i="3" s="1"/>
  <c r="R31" i="3" s="1"/>
  <c r="S32" i="3" s="1"/>
  <c r="H31" i="3"/>
  <c r="I32" i="3" s="1"/>
  <c r="I29" i="1"/>
  <c r="X29" i="1" s="1"/>
  <c r="U25" i="1"/>
  <c r="E31" i="3"/>
  <c r="F32" i="3" s="1"/>
  <c r="D12" i="2"/>
  <c r="D13" i="2" s="1"/>
  <c r="D14" i="2" s="1"/>
  <c r="C15" i="2" s="1"/>
  <c r="E30" i="1"/>
  <c r="E36" i="1" s="1"/>
  <c r="F37" i="1" s="1"/>
  <c r="U29" i="1"/>
  <c r="I43" i="3" l="1"/>
  <c r="I44" i="3" s="1"/>
  <c r="I46" i="3" s="1"/>
  <c r="I49" i="3" s="1"/>
  <c r="H43" i="3"/>
  <c r="H44" i="3" s="1"/>
  <c r="H46" i="3" s="1"/>
  <c r="H49" i="3" s="1"/>
  <c r="I30" i="1"/>
  <c r="I36" i="1" s="1"/>
  <c r="J37" i="1" s="1"/>
  <c r="F43" i="3"/>
  <c r="F44" i="3" s="1"/>
  <c r="F46" i="3" s="1"/>
  <c r="E31" i="1"/>
  <c r="F32" i="1" s="1"/>
  <c r="U30" i="1"/>
  <c r="U31" i="1" s="1"/>
  <c r="V32" i="1" s="1"/>
  <c r="X30" i="1"/>
  <c r="X31" i="1" s="1"/>
  <c r="Y32" i="1" s="1"/>
  <c r="I48" i="3" l="1"/>
  <c r="I50" i="3" s="1"/>
  <c r="I52" i="3" s="1"/>
  <c r="I54" i="3" s="1"/>
  <c r="L50" i="3" s="1"/>
  <c r="H33" i="3" s="1"/>
  <c r="H48" i="3"/>
  <c r="H50" i="3" s="1"/>
  <c r="H52" i="3" s="1"/>
  <c r="H54" i="3" s="1"/>
  <c r="K50" i="3" s="1"/>
  <c r="L32" i="3"/>
  <c r="M31" i="3"/>
  <c r="M33" i="3" s="1"/>
  <c r="L31" i="3"/>
  <c r="F48" i="3"/>
  <c r="F49" i="3"/>
  <c r="I31" i="1"/>
  <c r="J32" i="1" s="1"/>
  <c r="F43" i="1"/>
  <c r="F44" i="1" s="1"/>
  <c r="F46" i="1" s="1"/>
  <c r="F48" i="1" s="1"/>
  <c r="L39" i="3"/>
  <c r="L38" i="3"/>
  <c r="M39" i="3"/>
  <c r="M38" i="3"/>
  <c r="L40" i="3" l="1"/>
  <c r="E38" i="3" s="1"/>
  <c r="E39" i="3" s="1"/>
  <c r="L33" i="3"/>
  <c r="L36" i="3" s="1"/>
  <c r="I43" i="1"/>
  <c r="I44" i="1" s="1"/>
  <c r="I46" i="1" s="1"/>
  <c r="N31" i="1" s="1"/>
  <c r="N33" i="1" s="1"/>
  <c r="J43" i="1"/>
  <c r="J44" i="1" s="1"/>
  <c r="J46" i="1" s="1"/>
  <c r="J48" i="1" s="1"/>
  <c r="N38" i="1"/>
  <c r="F49" i="1"/>
  <c r="M38" i="1"/>
  <c r="N39" i="1"/>
  <c r="M39" i="1"/>
  <c r="U33" i="3"/>
  <c r="U34" i="3" s="1"/>
  <c r="H34" i="3"/>
  <c r="F50" i="3"/>
  <c r="F52" i="3" s="1"/>
  <c r="F54" i="3" s="1"/>
  <c r="E33" i="3" s="1"/>
  <c r="M40" i="3"/>
  <c r="L43" i="3" l="1"/>
  <c r="L45" i="3" s="1"/>
  <c r="H38" i="3" s="1"/>
  <c r="H39" i="3" s="1"/>
  <c r="H41" i="3" s="1"/>
  <c r="I49" i="1"/>
  <c r="M32" i="1"/>
  <c r="I48" i="1"/>
  <c r="M31" i="1"/>
  <c r="J49" i="1"/>
  <c r="J50" i="1" s="1"/>
  <c r="J52" i="1" s="1"/>
  <c r="J54" i="1" s="1"/>
  <c r="M50" i="1" s="1"/>
  <c r="I33" i="1" s="1"/>
  <c r="X33" i="1" s="1"/>
  <c r="X34" i="1" s="1"/>
  <c r="N40" i="1"/>
  <c r="M43" i="1" s="1"/>
  <c r="M45" i="1" s="1"/>
  <c r="I38" i="1" s="1"/>
  <c r="I39" i="1" s="1"/>
  <c r="F50" i="1"/>
  <c r="F52" i="1" s="1"/>
  <c r="F54" i="1" s="1"/>
  <c r="E33" i="1" s="1"/>
  <c r="U33" i="1" s="1"/>
  <c r="U34" i="1" s="1"/>
  <c r="M40" i="1"/>
  <c r="E38" i="1" s="1"/>
  <c r="E39" i="1" s="1"/>
  <c r="R33" i="3"/>
  <c r="R34" i="3" s="1"/>
  <c r="E34" i="3"/>
  <c r="E41" i="3" s="1"/>
  <c r="I50" i="1" l="1"/>
  <c r="I52" i="1" s="1"/>
  <c r="I54" i="1" s="1"/>
  <c r="L50" i="1" s="1"/>
  <c r="I34" i="1"/>
  <c r="I41" i="1" s="1"/>
  <c r="M33" i="1"/>
  <c r="M36" i="1" s="1"/>
  <c r="E34" i="1"/>
  <c r="E41" i="1" s="1"/>
</calcChain>
</file>

<file path=xl/sharedStrings.xml><?xml version="1.0" encoding="utf-8"?>
<sst xmlns="http://schemas.openxmlformats.org/spreadsheetml/2006/main" count="177" uniqueCount="68">
  <si>
    <t>gebroken maand</t>
  </si>
  <si>
    <t>Naam</t>
  </si>
  <si>
    <t>A. Ioawer</t>
  </si>
  <si>
    <t>aantal dagen waarover betaald wordt</t>
  </si>
  <si>
    <t>BSN</t>
  </si>
  <si>
    <t>aantal dagen in de maand</t>
  </si>
  <si>
    <t>Geboortedatum</t>
  </si>
  <si>
    <t>Leeftijd</t>
  </si>
  <si>
    <t>Leefvorm</t>
  </si>
  <si>
    <t>alleenstaande (ouder)</t>
  </si>
  <si>
    <t>gezin</t>
  </si>
  <si>
    <t>Kostendeler</t>
  </si>
  <si>
    <t>Grondslag</t>
  </si>
  <si>
    <t>Inkomsten</t>
  </si>
  <si>
    <t>Uitkering</t>
  </si>
  <si>
    <t>Max uitkering ogv art 9 lid 4</t>
  </si>
  <si>
    <t>Bedrag</t>
  </si>
  <si>
    <t>nee</t>
  </si>
  <si>
    <t>of artikel 5 lid 6</t>
  </si>
  <si>
    <t>ja</t>
  </si>
  <si>
    <t>Bruto uitkering</t>
  </si>
  <si>
    <t>Loonheffingskorting</t>
  </si>
  <si>
    <t>Cliënt</t>
  </si>
  <si>
    <t>Partner</t>
  </si>
  <si>
    <t>Client</t>
  </si>
  <si>
    <t xml:space="preserve"> (0 = nee, 1 = ja)</t>
  </si>
  <si>
    <t>Reservering vakantiegeld</t>
  </si>
  <si>
    <t>Bruto uitk = belastbaar loon</t>
  </si>
  <si>
    <t>Werkgeverspremie ZVW</t>
  </si>
  <si>
    <t>Werkgeversbijdrage ZVW</t>
  </si>
  <si>
    <t>Loonheffing</t>
  </si>
  <si>
    <t>Netto</t>
  </si>
  <si>
    <t>Vakantiegeld</t>
  </si>
  <si>
    <t>Totaal incl vak geld</t>
  </si>
  <si>
    <t>loon voor loonheffing</t>
  </si>
  <si>
    <t>herleiden naar veelvoud van 4,50</t>
  </si>
  <si>
    <t>x 54</t>
  </si>
  <si>
    <t>fiscaal jaarloon</t>
  </si>
  <si>
    <t>loonheffing per jaar</t>
  </si>
  <si>
    <t>eerste schijf</t>
  </si>
  <si>
    <t>tweede schijf</t>
  </si>
  <si>
    <t>:12</t>
  </si>
  <si>
    <t>Algemene heffingskorting</t>
  </si>
  <si>
    <t>Bruto-netto berekening van de grondslagen</t>
  </si>
  <si>
    <t>gehuwden</t>
  </si>
  <si>
    <t>alleenstaande</t>
  </si>
  <si>
    <t>kostendeler</t>
  </si>
  <si>
    <t>werkloze</t>
  </si>
  <si>
    <t>partner</t>
  </si>
  <si>
    <t>bruto grondslag</t>
  </si>
  <si>
    <t>bruto uitkering ( x 100/108)</t>
  </si>
  <si>
    <t>loonheffing</t>
  </si>
  <si>
    <t>netto uitkering</t>
  </si>
  <si>
    <t>bruto vakantiegeld aanspraken</t>
  </si>
  <si>
    <t>loonheffing 36,55%</t>
  </si>
  <si>
    <t>netto vakantiegeld</t>
  </si>
  <si>
    <t>totaal netto inclusief vakantiegeld</t>
  </si>
  <si>
    <t>Berekening IOAW/Z juli 2018</t>
  </si>
  <si>
    <t>totaal netto inclusief vakantiegeld)*</t>
  </si>
  <si>
    <t>)* nb verschilt € 0,01 per partner met het door SZW vastgestelde bedrag.</t>
  </si>
  <si>
    <t>Het bedrag loonheffing in de berekening hierboven, is dat zoals vermeld in de groene tabel.</t>
  </si>
  <si>
    <t>per 1 januari 2016</t>
  </si>
  <si>
    <t>Berekening IOAW/Z januari 2016</t>
  </si>
  <si>
    <t>per 1 juli 2016</t>
  </si>
  <si>
    <t>Gehuwden</t>
  </si>
  <si>
    <t>Berekening Ioaw/z juli 2016</t>
  </si>
  <si>
    <t>Berekening Ioaw/z januari 2016</t>
  </si>
  <si>
    <t>© Langhenkel Talenter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</si>
</sst>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0" fillId="4" borderId="0" xfId="0" applyFill="1"/>
    <xf numFmtId="0" fontId="0" fillId="3" borderId="0" xfId="0" applyFill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2" fillId="4" borderId="0" xfId="0" applyFont="1" applyFill="1"/>
    <xf numFmtId="14" fontId="2" fillId="4" borderId="0" xfId="0" applyNumberFormat="1" applyFont="1" applyFill="1"/>
    <xf numFmtId="1" fontId="3" fillId="4" borderId="11" xfId="0" applyNumberFormat="1" applyFont="1" applyFill="1" applyBorder="1"/>
    <xf numFmtId="17" fontId="0" fillId="4" borderId="0" xfId="0" applyNumberFormat="1" applyFill="1"/>
    <xf numFmtId="164" fontId="0" fillId="4" borderId="0" xfId="0" applyNumberFormat="1" applyFill="1"/>
    <xf numFmtId="0" fontId="0" fillId="0" borderId="0" xfId="0" applyProtection="1">
      <protection locked="0"/>
    </xf>
    <xf numFmtId="164" fontId="0" fillId="0" borderId="0" xfId="0" applyNumberFormat="1"/>
    <xf numFmtId="164" fontId="0" fillId="3" borderId="11" xfId="0" applyNumberFormat="1" applyFill="1" applyBorder="1" applyProtection="1">
      <protection locked="0"/>
    </xf>
    <xf numFmtId="0" fontId="0" fillId="4" borderId="0" xfId="0" applyFill="1" applyAlignment="1">
      <alignment horizontal="right"/>
    </xf>
    <xf numFmtId="0" fontId="0" fillId="4" borderId="12" xfId="0" applyFill="1" applyBorder="1"/>
    <xf numFmtId="0" fontId="0" fillId="5" borderId="0" xfId="0" applyFill="1"/>
    <xf numFmtId="164" fontId="0" fillId="5" borderId="0" xfId="0" applyNumberFormat="1" applyFill="1"/>
    <xf numFmtId="0" fontId="0" fillId="0" borderId="9" xfId="0" applyBorder="1"/>
    <xf numFmtId="0" fontId="0" fillId="3" borderId="11" xfId="0" applyFill="1" applyBorder="1" applyProtection="1">
      <protection locked="0"/>
    </xf>
    <xf numFmtId="164" fontId="0" fillId="5" borderId="9" xfId="0" applyNumberFormat="1" applyFill="1" applyBorder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164" fontId="4" fillId="7" borderId="0" xfId="0" applyNumberFormat="1" applyFont="1" applyFill="1"/>
    <xf numFmtId="164" fontId="4" fillId="5" borderId="0" xfId="0" applyNumberFormat="1" applyFont="1" applyFill="1"/>
    <xf numFmtId="164" fontId="0" fillId="3" borderId="0" xfId="0" applyNumberFormat="1" applyFill="1"/>
    <xf numFmtId="9" fontId="0" fillId="0" borderId="0" xfId="0" applyNumberFormat="1"/>
    <xf numFmtId="10" fontId="0" fillId="0" borderId="0" xfId="0" applyNumberFormat="1"/>
    <xf numFmtId="0" fontId="5" fillId="2" borderId="0" xfId="0" applyFont="1" applyFill="1"/>
    <xf numFmtId="0" fontId="6" fillId="2" borderId="0" xfId="0" applyFont="1" applyFill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9" xfId="0" applyFont="1" applyFill="1" applyBorder="1"/>
    <xf numFmtId="0" fontId="7" fillId="2" borderId="8" xfId="0" applyFont="1" applyFill="1" applyBorder="1"/>
    <xf numFmtId="0" fontId="7" fillId="2" borderId="10" xfId="0" applyFont="1" applyFill="1" applyBorder="1"/>
    <xf numFmtId="9" fontId="7" fillId="2" borderId="19" xfId="0" applyNumberFormat="1" applyFont="1" applyFill="1" applyBorder="1"/>
    <xf numFmtId="0" fontId="7" fillId="2" borderId="20" xfId="0" applyFont="1" applyFill="1" applyBorder="1"/>
    <xf numFmtId="0" fontId="7" fillId="2" borderId="0" xfId="0" applyFont="1" applyFill="1"/>
    <xf numFmtId="44" fontId="7" fillId="2" borderId="1" xfId="0" applyNumberFormat="1" applyFont="1" applyFill="1" applyBorder="1"/>
    <xf numFmtId="44" fontId="7" fillId="2" borderId="3" xfId="0" applyNumberFormat="1" applyFont="1" applyFill="1" applyBorder="1"/>
    <xf numFmtId="44" fontId="7" fillId="2" borderId="21" xfId="0" applyNumberFormat="1" applyFont="1" applyFill="1" applyBorder="1"/>
    <xf numFmtId="44" fontId="7" fillId="2" borderId="5" xfId="0" applyNumberFormat="1" applyFont="1" applyFill="1" applyBorder="1"/>
    <xf numFmtId="44" fontId="7" fillId="2" borderId="6" xfId="0" applyNumberFormat="1" applyFont="1" applyFill="1" applyBorder="1"/>
    <xf numFmtId="44" fontId="7" fillId="2" borderId="22" xfId="0" applyNumberFormat="1" applyFont="1" applyFill="1" applyBorder="1"/>
    <xf numFmtId="44" fontId="7" fillId="2" borderId="8" xfId="0" applyNumberFormat="1" applyFont="1" applyFill="1" applyBorder="1"/>
    <xf numFmtId="44" fontId="7" fillId="2" borderId="10" xfId="0" applyNumberFormat="1" applyFont="1" applyFill="1" applyBorder="1"/>
    <xf numFmtId="44" fontId="7" fillId="2" borderId="19" xfId="0" applyNumberFormat="1" applyFont="1" applyFill="1" applyBorder="1"/>
    <xf numFmtId="10" fontId="7" fillId="2" borderId="0" xfId="0" applyNumberFormat="1" applyFont="1" applyFill="1"/>
    <xf numFmtId="44" fontId="7" fillId="2" borderId="23" xfId="0" applyNumberFormat="1" applyFont="1" applyFill="1" applyBorder="1"/>
    <xf numFmtId="44" fontId="7" fillId="2" borderId="24" xfId="0" applyNumberFormat="1" applyFont="1" applyFill="1" applyBorder="1"/>
    <xf numFmtId="44" fontId="7" fillId="2" borderId="25" xfId="0" applyNumberFormat="1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0" fontId="7" fillId="2" borderId="23" xfId="0" applyFont="1" applyFill="1" applyBorder="1"/>
    <xf numFmtId="0" fontId="7" fillId="2" borderId="25" xfId="0" applyFont="1" applyFill="1" applyBorder="1"/>
    <xf numFmtId="0" fontId="8" fillId="0" borderId="0" xfId="0" applyFont="1"/>
    <xf numFmtId="44" fontId="8" fillId="0" borderId="0" xfId="0" applyNumberFormat="1" applyFont="1"/>
    <xf numFmtId="44" fontId="0" fillId="4" borderId="0" xfId="0" applyNumberFormat="1" applyFill="1"/>
    <xf numFmtId="0" fontId="0" fillId="4" borderId="9" xfId="0" applyFill="1" applyBorder="1"/>
    <xf numFmtId="0" fontId="8" fillId="2" borderId="0" xfId="0" applyFont="1" applyFill="1"/>
    <xf numFmtId="164" fontId="8" fillId="2" borderId="0" xfId="0" applyNumberFormat="1" applyFont="1" applyFill="1"/>
    <xf numFmtId="0" fontId="8" fillId="2" borderId="0" xfId="0" applyFont="1" applyFill="1" applyAlignment="1">
      <alignment horizontal="right"/>
    </xf>
    <xf numFmtId="165" fontId="8" fillId="2" borderId="0" xfId="0" applyNumberFormat="1" applyFont="1" applyFill="1"/>
    <xf numFmtId="0" fontId="9" fillId="0" borderId="0" xfId="0" applyFont="1"/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14" fontId="0" fillId="3" borderId="8" xfId="0" applyNumberFormat="1" applyFill="1" applyBorder="1" applyAlignment="1" applyProtection="1">
      <alignment horizontal="left"/>
      <protection locked="0"/>
    </xf>
    <xf numFmtId="14" fontId="0" fillId="3" borderId="9" xfId="0" applyNumberFormat="1" applyFill="1" applyBorder="1" applyAlignment="1" applyProtection="1">
      <alignment horizontal="left"/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44" fontId="7" fillId="2" borderId="28" xfId="0" applyNumberFormat="1" applyFont="1" applyFill="1" applyBorder="1"/>
    <xf numFmtId="44" fontId="7" fillId="2" borderId="29" xfId="0" applyNumberFormat="1" applyFont="1" applyFill="1" applyBorder="1"/>
    <xf numFmtId="0" fontId="6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List" dx="16" fmlaLink="$L$15" fmlaRange="$L$12:$L$14" noThreeD="1" sel="1" val="0"/>
</file>

<file path=xl/ctrlProps/ctrlProp2.xml><?xml version="1.0" encoding="utf-8"?>
<formControlPr xmlns="http://schemas.microsoft.com/office/spreadsheetml/2009/9/main" objectType="List" dx="16" fmlaLink="$L$23" fmlaRange="$L$21:$L$22" noThreeD="1" sel="1" val="0"/>
</file>

<file path=xl/ctrlProps/ctrlProp3.xml><?xml version="1.0" encoding="utf-8"?>
<formControlPr xmlns="http://schemas.microsoft.com/office/spreadsheetml/2009/9/main" objectType="List" dx="16" fmlaLink="$L$23" fmlaRange="$L$21:$L$22" noThreeD="1" sel="1" val="0"/>
</file>

<file path=xl/ctrlProps/ctrlProp4.xml><?xml version="1.0" encoding="utf-8"?>
<formControlPr xmlns="http://schemas.microsoft.com/office/spreadsheetml/2009/9/main" objectType="List" dx="16" fmlaLink="$M$8" fmlaRange="$L$8:$L$9" noThreeD="1" sel="1" val="0"/>
</file>

<file path=xl/ctrlProps/ctrlProp5.xml><?xml version="1.0" encoding="utf-8"?>
<formControlPr xmlns="http://schemas.microsoft.com/office/spreadsheetml/2009/9/main" objectType="List" dx="16" fmlaLink="$K$15" fmlaRange="$K$12:$K$14" noThreeD="1" sel="2" val="0"/>
</file>

<file path=xl/ctrlProps/ctrlProp6.xml><?xml version="1.0" encoding="utf-8"?>
<formControlPr xmlns="http://schemas.microsoft.com/office/spreadsheetml/2009/9/main" objectType="List" dx="16" fmlaLink="$K$23" fmlaRange="$K$21:$K$22" noThreeD="1" sel="1" val="0"/>
</file>

<file path=xl/ctrlProps/ctrlProp7.xml><?xml version="1.0" encoding="utf-8"?>
<formControlPr xmlns="http://schemas.microsoft.com/office/spreadsheetml/2009/9/main" objectType="List" dx="16" fmlaLink="$K$23" fmlaRange="$K$21:$K$22" noThreeD="1" sel="1" val="0"/>
</file>

<file path=xl/ctrlProps/ctrlProp8.xml><?xml version="1.0" encoding="utf-8"?>
<formControlPr xmlns="http://schemas.microsoft.com/office/spreadsheetml/2009/9/main" objectType="List" dx="16" fmlaLink="$L$8" fmlaRange="$K$8:$K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47625</xdr:rowOff>
        </xdr:from>
        <xdr:to>
          <xdr:col>7</xdr:col>
          <xdr:colOff>161925</xdr:colOff>
          <xdr:row>13</xdr:row>
          <xdr:rowOff>57150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9525</xdr:rowOff>
        </xdr:from>
        <xdr:to>
          <xdr:col>6</xdr:col>
          <xdr:colOff>542925</xdr:colOff>
          <xdr:row>21</xdr:row>
          <xdr:rowOff>133350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9525</xdr:rowOff>
        </xdr:from>
        <xdr:to>
          <xdr:col>21</xdr:col>
          <xdr:colOff>504825</xdr:colOff>
          <xdr:row>21</xdr:row>
          <xdr:rowOff>133350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8</xdr:row>
          <xdr:rowOff>114300</xdr:rowOff>
        </xdr:from>
        <xdr:to>
          <xdr:col>9</xdr:col>
          <xdr:colOff>400050</xdr:colOff>
          <xdr:row>10</xdr:row>
          <xdr:rowOff>47625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333375</xdr:colOff>
      <xdr:row>0</xdr:row>
      <xdr:rowOff>180975</xdr:rowOff>
    </xdr:from>
    <xdr:to>
      <xdr:col>9</xdr:col>
      <xdr:colOff>504825</xdr:colOff>
      <xdr:row>1</xdr:row>
      <xdr:rowOff>143272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180975"/>
          <a:ext cx="2819400" cy="152797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0</xdr:row>
      <xdr:rowOff>171450</xdr:rowOff>
    </xdr:from>
    <xdr:to>
      <xdr:col>24</xdr:col>
      <xdr:colOff>476250</xdr:colOff>
      <xdr:row>1</xdr:row>
      <xdr:rowOff>133747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171450"/>
          <a:ext cx="2819400" cy="1527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47625</xdr:rowOff>
        </xdr:from>
        <xdr:to>
          <xdr:col>6</xdr:col>
          <xdr:colOff>742950</xdr:colOff>
          <xdr:row>13</xdr:row>
          <xdr:rowOff>57150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9525</xdr:rowOff>
        </xdr:from>
        <xdr:to>
          <xdr:col>6</xdr:col>
          <xdr:colOff>742950</xdr:colOff>
          <xdr:row>21</xdr:row>
          <xdr:rowOff>133350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9525</xdr:rowOff>
        </xdr:from>
        <xdr:to>
          <xdr:col>18</xdr:col>
          <xdr:colOff>504825</xdr:colOff>
          <xdr:row>21</xdr:row>
          <xdr:rowOff>133350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8</xdr:row>
          <xdr:rowOff>114300</xdr:rowOff>
        </xdr:from>
        <xdr:to>
          <xdr:col>8</xdr:col>
          <xdr:colOff>219075</xdr:colOff>
          <xdr:row>10</xdr:row>
          <xdr:rowOff>47625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485775</xdr:colOff>
      <xdr:row>0</xdr:row>
      <xdr:rowOff>142875</xdr:rowOff>
    </xdr:from>
    <xdr:to>
      <xdr:col>8</xdr:col>
      <xdr:colOff>600075</xdr:colOff>
      <xdr:row>1</xdr:row>
      <xdr:rowOff>105172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42875"/>
          <a:ext cx="2819400" cy="152797"/>
        </a:xfrm>
        <a:prstGeom prst="rect">
          <a:avLst/>
        </a:prstGeom>
      </xdr:spPr>
    </xdr:pic>
    <xdr:clientData/>
  </xdr:twoCellAnchor>
  <xdr:twoCellAnchor editAs="oneCell">
    <xdr:from>
      <xdr:col>17</xdr:col>
      <xdr:colOff>333375</xdr:colOff>
      <xdr:row>0</xdr:row>
      <xdr:rowOff>152400</xdr:rowOff>
    </xdr:from>
    <xdr:to>
      <xdr:col>21</xdr:col>
      <xdr:colOff>571500</xdr:colOff>
      <xdr:row>1</xdr:row>
      <xdr:rowOff>114697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152400"/>
          <a:ext cx="2819400" cy="152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142875</xdr:rowOff>
    </xdr:from>
    <xdr:to>
      <xdr:col>5</xdr:col>
      <xdr:colOff>800100</xdr:colOff>
      <xdr:row>0</xdr:row>
      <xdr:rowOff>295672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142875"/>
          <a:ext cx="2819400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2"/>
  <sheetViews>
    <sheetView showGridLines="0" tabSelected="1" workbookViewId="0">
      <selection activeCell="E17" sqref="E17"/>
    </sheetView>
  </sheetViews>
  <sheetFormatPr defaultRowHeight="15" x14ac:dyDescent="0.25"/>
  <cols>
    <col min="1" max="1" width="16.140625" customWidth="1"/>
    <col min="2" max="2" width="4.5703125" customWidth="1"/>
    <col min="3" max="3" width="5.28515625" customWidth="1"/>
    <col min="4" max="4" width="1" customWidth="1"/>
    <col min="5" max="5" width="11.28515625" customWidth="1"/>
    <col min="6" max="6" width="10.7109375" customWidth="1"/>
    <col min="7" max="7" width="9.28515625" customWidth="1"/>
    <col min="8" max="8" width="7.42578125" customWidth="1"/>
    <col min="9" max="9" width="12.28515625" customWidth="1"/>
    <col min="10" max="10" width="9" customWidth="1"/>
    <col min="11" max="11" width="0.42578125" customWidth="1"/>
    <col min="12" max="12" width="1.28515625" hidden="1" customWidth="1"/>
    <col min="13" max="14" width="0.42578125" customWidth="1"/>
    <col min="15" max="15" width="3.42578125" customWidth="1"/>
    <col min="16" max="16" width="1.5703125" customWidth="1"/>
    <col min="17" max="17" width="14.7109375" customWidth="1"/>
    <col min="18" max="18" width="4.5703125" customWidth="1"/>
    <col min="19" max="19" width="5.42578125" customWidth="1"/>
    <col min="20" max="20" width="9" customWidth="1"/>
    <col min="21" max="21" width="10.85546875" bestFit="1" customWidth="1"/>
    <col min="22" max="22" width="9.7109375" customWidth="1"/>
    <col min="23" max="23" width="7" customWidth="1"/>
    <col min="24" max="24" width="9.28515625" bestFit="1" customWidth="1"/>
    <col min="25" max="25" width="8.28515625" customWidth="1"/>
    <col min="256" max="256" width="2" customWidth="1"/>
    <col min="257" max="257" width="14.85546875" customWidth="1"/>
    <col min="258" max="258" width="4.5703125" customWidth="1"/>
    <col min="259" max="259" width="4.85546875" customWidth="1"/>
    <col min="260" max="260" width="1.28515625" customWidth="1"/>
    <col min="261" max="261" width="11.28515625" customWidth="1"/>
    <col min="262" max="262" width="11.5703125" customWidth="1"/>
    <col min="263" max="263" width="9.28515625" customWidth="1"/>
    <col min="264" max="264" width="7.42578125" customWidth="1"/>
    <col min="265" max="265" width="11.28515625" customWidth="1"/>
    <col min="266" max="266" width="11.85546875" bestFit="1" customWidth="1"/>
    <col min="267" max="267" width="3" customWidth="1"/>
    <col min="268" max="270" width="0" hidden="1" customWidth="1"/>
    <col min="271" max="271" width="2.28515625" customWidth="1"/>
    <col min="272" max="272" width="14.7109375" customWidth="1"/>
    <col min="273" max="273" width="4.5703125" customWidth="1"/>
    <col min="274" max="274" width="4.85546875" customWidth="1"/>
    <col min="275" max="275" width="7" customWidth="1"/>
    <col min="276" max="276" width="10.85546875" bestFit="1" customWidth="1"/>
    <col min="277" max="277" width="10.85546875" customWidth="1"/>
    <col min="278" max="278" width="4" customWidth="1"/>
    <col min="280" max="280" width="9.28515625" bestFit="1" customWidth="1"/>
    <col min="281" max="281" width="10.7109375" customWidth="1"/>
    <col min="512" max="512" width="2" customWidth="1"/>
    <col min="513" max="513" width="14.85546875" customWidth="1"/>
    <col min="514" max="514" width="4.5703125" customWidth="1"/>
    <col min="515" max="515" width="4.85546875" customWidth="1"/>
    <col min="516" max="516" width="1.28515625" customWidth="1"/>
    <col min="517" max="517" width="11.28515625" customWidth="1"/>
    <col min="518" max="518" width="11.5703125" customWidth="1"/>
    <col min="519" max="519" width="9.28515625" customWidth="1"/>
    <col min="520" max="520" width="7.42578125" customWidth="1"/>
    <col min="521" max="521" width="11.28515625" customWidth="1"/>
    <col min="522" max="522" width="11.85546875" bestFit="1" customWidth="1"/>
    <col min="523" max="523" width="3" customWidth="1"/>
    <col min="524" max="526" width="0" hidden="1" customWidth="1"/>
    <col min="527" max="527" width="2.28515625" customWidth="1"/>
    <col min="528" max="528" width="14.7109375" customWidth="1"/>
    <col min="529" max="529" width="4.5703125" customWidth="1"/>
    <col min="530" max="530" width="4.85546875" customWidth="1"/>
    <col min="531" max="531" width="7" customWidth="1"/>
    <col min="532" max="532" width="10.85546875" bestFit="1" customWidth="1"/>
    <col min="533" max="533" width="10.85546875" customWidth="1"/>
    <col min="534" max="534" width="4" customWidth="1"/>
    <col min="536" max="536" width="9.28515625" bestFit="1" customWidth="1"/>
    <col min="537" max="537" width="10.7109375" customWidth="1"/>
    <col min="768" max="768" width="2" customWidth="1"/>
    <col min="769" max="769" width="14.85546875" customWidth="1"/>
    <col min="770" max="770" width="4.5703125" customWidth="1"/>
    <col min="771" max="771" width="4.85546875" customWidth="1"/>
    <col min="772" max="772" width="1.28515625" customWidth="1"/>
    <col min="773" max="773" width="11.28515625" customWidth="1"/>
    <col min="774" max="774" width="11.5703125" customWidth="1"/>
    <col min="775" max="775" width="9.28515625" customWidth="1"/>
    <col min="776" max="776" width="7.42578125" customWidth="1"/>
    <col min="777" max="777" width="11.28515625" customWidth="1"/>
    <col min="778" max="778" width="11.85546875" bestFit="1" customWidth="1"/>
    <col min="779" max="779" width="3" customWidth="1"/>
    <col min="780" max="782" width="0" hidden="1" customWidth="1"/>
    <col min="783" max="783" width="2.28515625" customWidth="1"/>
    <col min="784" max="784" width="14.7109375" customWidth="1"/>
    <col min="785" max="785" width="4.5703125" customWidth="1"/>
    <col min="786" max="786" width="4.85546875" customWidth="1"/>
    <col min="787" max="787" width="7" customWidth="1"/>
    <col min="788" max="788" width="10.85546875" bestFit="1" customWidth="1"/>
    <col min="789" max="789" width="10.85546875" customWidth="1"/>
    <col min="790" max="790" width="4" customWidth="1"/>
    <col min="792" max="792" width="9.28515625" bestFit="1" customWidth="1"/>
    <col min="793" max="793" width="10.7109375" customWidth="1"/>
    <col min="1024" max="1024" width="2" customWidth="1"/>
    <col min="1025" max="1025" width="14.85546875" customWidth="1"/>
    <col min="1026" max="1026" width="4.5703125" customWidth="1"/>
    <col min="1027" max="1027" width="4.85546875" customWidth="1"/>
    <col min="1028" max="1028" width="1.28515625" customWidth="1"/>
    <col min="1029" max="1029" width="11.28515625" customWidth="1"/>
    <col min="1030" max="1030" width="11.5703125" customWidth="1"/>
    <col min="1031" max="1031" width="9.28515625" customWidth="1"/>
    <col min="1032" max="1032" width="7.42578125" customWidth="1"/>
    <col min="1033" max="1033" width="11.28515625" customWidth="1"/>
    <col min="1034" max="1034" width="11.85546875" bestFit="1" customWidth="1"/>
    <col min="1035" max="1035" width="3" customWidth="1"/>
    <col min="1036" max="1038" width="0" hidden="1" customWidth="1"/>
    <col min="1039" max="1039" width="2.28515625" customWidth="1"/>
    <col min="1040" max="1040" width="14.7109375" customWidth="1"/>
    <col min="1041" max="1041" width="4.5703125" customWidth="1"/>
    <col min="1042" max="1042" width="4.85546875" customWidth="1"/>
    <col min="1043" max="1043" width="7" customWidth="1"/>
    <col min="1044" max="1044" width="10.85546875" bestFit="1" customWidth="1"/>
    <col min="1045" max="1045" width="10.85546875" customWidth="1"/>
    <col min="1046" max="1046" width="4" customWidth="1"/>
    <col min="1048" max="1048" width="9.28515625" bestFit="1" customWidth="1"/>
    <col min="1049" max="1049" width="10.7109375" customWidth="1"/>
    <col min="1280" max="1280" width="2" customWidth="1"/>
    <col min="1281" max="1281" width="14.85546875" customWidth="1"/>
    <col min="1282" max="1282" width="4.5703125" customWidth="1"/>
    <col min="1283" max="1283" width="4.85546875" customWidth="1"/>
    <col min="1284" max="1284" width="1.28515625" customWidth="1"/>
    <col min="1285" max="1285" width="11.28515625" customWidth="1"/>
    <col min="1286" max="1286" width="11.5703125" customWidth="1"/>
    <col min="1287" max="1287" width="9.28515625" customWidth="1"/>
    <col min="1288" max="1288" width="7.42578125" customWidth="1"/>
    <col min="1289" max="1289" width="11.28515625" customWidth="1"/>
    <col min="1290" max="1290" width="11.85546875" bestFit="1" customWidth="1"/>
    <col min="1291" max="1291" width="3" customWidth="1"/>
    <col min="1292" max="1294" width="0" hidden="1" customWidth="1"/>
    <col min="1295" max="1295" width="2.28515625" customWidth="1"/>
    <col min="1296" max="1296" width="14.7109375" customWidth="1"/>
    <col min="1297" max="1297" width="4.5703125" customWidth="1"/>
    <col min="1298" max="1298" width="4.85546875" customWidth="1"/>
    <col min="1299" max="1299" width="7" customWidth="1"/>
    <col min="1300" max="1300" width="10.85546875" bestFit="1" customWidth="1"/>
    <col min="1301" max="1301" width="10.85546875" customWidth="1"/>
    <col min="1302" max="1302" width="4" customWidth="1"/>
    <col min="1304" max="1304" width="9.28515625" bestFit="1" customWidth="1"/>
    <col min="1305" max="1305" width="10.7109375" customWidth="1"/>
    <col min="1536" max="1536" width="2" customWidth="1"/>
    <col min="1537" max="1537" width="14.85546875" customWidth="1"/>
    <col min="1538" max="1538" width="4.5703125" customWidth="1"/>
    <col min="1539" max="1539" width="4.85546875" customWidth="1"/>
    <col min="1540" max="1540" width="1.28515625" customWidth="1"/>
    <col min="1541" max="1541" width="11.28515625" customWidth="1"/>
    <col min="1542" max="1542" width="11.5703125" customWidth="1"/>
    <col min="1543" max="1543" width="9.28515625" customWidth="1"/>
    <col min="1544" max="1544" width="7.42578125" customWidth="1"/>
    <col min="1545" max="1545" width="11.28515625" customWidth="1"/>
    <col min="1546" max="1546" width="11.85546875" bestFit="1" customWidth="1"/>
    <col min="1547" max="1547" width="3" customWidth="1"/>
    <col min="1548" max="1550" width="0" hidden="1" customWidth="1"/>
    <col min="1551" max="1551" width="2.28515625" customWidth="1"/>
    <col min="1552" max="1552" width="14.7109375" customWidth="1"/>
    <col min="1553" max="1553" width="4.5703125" customWidth="1"/>
    <col min="1554" max="1554" width="4.85546875" customWidth="1"/>
    <col min="1555" max="1555" width="7" customWidth="1"/>
    <col min="1556" max="1556" width="10.85546875" bestFit="1" customWidth="1"/>
    <col min="1557" max="1557" width="10.85546875" customWidth="1"/>
    <col min="1558" max="1558" width="4" customWidth="1"/>
    <col min="1560" max="1560" width="9.28515625" bestFit="1" customWidth="1"/>
    <col min="1561" max="1561" width="10.7109375" customWidth="1"/>
    <col min="1792" max="1792" width="2" customWidth="1"/>
    <col min="1793" max="1793" width="14.85546875" customWidth="1"/>
    <col min="1794" max="1794" width="4.5703125" customWidth="1"/>
    <col min="1795" max="1795" width="4.85546875" customWidth="1"/>
    <col min="1796" max="1796" width="1.28515625" customWidth="1"/>
    <col min="1797" max="1797" width="11.28515625" customWidth="1"/>
    <col min="1798" max="1798" width="11.5703125" customWidth="1"/>
    <col min="1799" max="1799" width="9.28515625" customWidth="1"/>
    <col min="1800" max="1800" width="7.42578125" customWidth="1"/>
    <col min="1801" max="1801" width="11.28515625" customWidth="1"/>
    <col min="1802" max="1802" width="11.85546875" bestFit="1" customWidth="1"/>
    <col min="1803" max="1803" width="3" customWidth="1"/>
    <col min="1804" max="1806" width="0" hidden="1" customWidth="1"/>
    <col min="1807" max="1807" width="2.28515625" customWidth="1"/>
    <col min="1808" max="1808" width="14.7109375" customWidth="1"/>
    <col min="1809" max="1809" width="4.5703125" customWidth="1"/>
    <col min="1810" max="1810" width="4.85546875" customWidth="1"/>
    <col min="1811" max="1811" width="7" customWidth="1"/>
    <col min="1812" max="1812" width="10.85546875" bestFit="1" customWidth="1"/>
    <col min="1813" max="1813" width="10.85546875" customWidth="1"/>
    <col min="1814" max="1814" width="4" customWidth="1"/>
    <col min="1816" max="1816" width="9.28515625" bestFit="1" customWidth="1"/>
    <col min="1817" max="1817" width="10.7109375" customWidth="1"/>
    <col min="2048" max="2048" width="2" customWidth="1"/>
    <col min="2049" max="2049" width="14.85546875" customWidth="1"/>
    <col min="2050" max="2050" width="4.5703125" customWidth="1"/>
    <col min="2051" max="2051" width="4.85546875" customWidth="1"/>
    <col min="2052" max="2052" width="1.28515625" customWidth="1"/>
    <col min="2053" max="2053" width="11.28515625" customWidth="1"/>
    <col min="2054" max="2054" width="11.5703125" customWidth="1"/>
    <col min="2055" max="2055" width="9.28515625" customWidth="1"/>
    <col min="2056" max="2056" width="7.42578125" customWidth="1"/>
    <col min="2057" max="2057" width="11.28515625" customWidth="1"/>
    <col min="2058" max="2058" width="11.85546875" bestFit="1" customWidth="1"/>
    <col min="2059" max="2059" width="3" customWidth="1"/>
    <col min="2060" max="2062" width="0" hidden="1" customWidth="1"/>
    <col min="2063" max="2063" width="2.28515625" customWidth="1"/>
    <col min="2064" max="2064" width="14.7109375" customWidth="1"/>
    <col min="2065" max="2065" width="4.5703125" customWidth="1"/>
    <col min="2066" max="2066" width="4.85546875" customWidth="1"/>
    <col min="2067" max="2067" width="7" customWidth="1"/>
    <col min="2068" max="2068" width="10.85546875" bestFit="1" customWidth="1"/>
    <col min="2069" max="2069" width="10.85546875" customWidth="1"/>
    <col min="2070" max="2070" width="4" customWidth="1"/>
    <col min="2072" max="2072" width="9.28515625" bestFit="1" customWidth="1"/>
    <col min="2073" max="2073" width="10.7109375" customWidth="1"/>
    <col min="2304" max="2304" width="2" customWidth="1"/>
    <col min="2305" max="2305" width="14.85546875" customWidth="1"/>
    <col min="2306" max="2306" width="4.5703125" customWidth="1"/>
    <col min="2307" max="2307" width="4.85546875" customWidth="1"/>
    <col min="2308" max="2308" width="1.28515625" customWidth="1"/>
    <col min="2309" max="2309" width="11.28515625" customWidth="1"/>
    <col min="2310" max="2310" width="11.5703125" customWidth="1"/>
    <col min="2311" max="2311" width="9.28515625" customWidth="1"/>
    <col min="2312" max="2312" width="7.42578125" customWidth="1"/>
    <col min="2313" max="2313" width="11.28515625" customWidth="1"/>
    <col min="2314" max="2314" width="11.85546875" bestFit="1" customWidth="1"/>
    <col min="2315" max="2315" width="3" customWidth="1"/>
    <col min="2316" max="2318" width="0" hidden="1" customWidth="1"/>
    <col min="2319" max="2319" width="2.28515625" customWidth="1"/>
    <col min="2320" max="2320" width="14.7109375" customWidth="1"/>
    <col min="2321" max="2321" width="4.5703125" customWidth="1"/>
    <col min="2322" max="2322" width="4.85546875" customWidth="1"/>
    <col min="2323" max="2323" width="7" customWidth="1"/>
    <col min="2324" max="2324" width="10.85546875" bestFit="1" customWidth="1"/>
    <col min="2325" max="2325" width="10.85546875" customWidth="1"/>
    <col min="2326" max="2326" width="4" customWidth="1"/>
    <col min="2328" max="2328" width="9.28515625" bestFit="1" customWidth="1"/>
    <col min="2329" max="2329" width="10.7109375" customWidth="1"/>
    <col min="2560" max="2560" width="2" customWidth="1"/>
    <col min="2561" max="2561" width="14.85546875" customWidth="1"/>
    <col min="2562" max="2562" width="4.5703125" customWidth="1"/>
    <col min="2563" max="2563" width="4.85546875" customWidth="1"/>
    <col min="2564" max="2564" width="1.28515625" customWidth="1"/>
    <col min="2565" max="2565" width="11.28515625" customWidth="1"/>
    <col min="2566" max="2566" width="11.5703125" customWidth="1"/>
    <col min="2567" max="2567" width="9.28515625" customWidth="1"/>
    <col min="2568" max="2568" width="7.42578125" customWidth="1"/>
    <col min="2569" max="2569" width="11.28515625" customWidth="1"/>
    <col min="2570" max="2570" width="11.85546875" bestFit="1" customWidth="1"/>
    <col min="2571" max="2571" width="3" customWidth="1"/>
    <col min="2572" max="2574" width="0" hidden="1" customWidth="1"/>
    <col min="2575" max="2575" width="2.28515625" customWidth="1"/>
    <col min="2576" max="2576" width="14.7109375" customWidth="1"/>
    <col min="2577" max="2577" width="4.5703125" customWidth="1"/>
    <col min="2578" max="2578" width="4.85546875" customWidth="1"/>
    <col min="2579" max="2579" width="7" customWidth="1"/>
    <col min="2580" max="2580" width="10.85546875" bestFit="1" customWidth="1"/>
    <col min="2581" max="2581" width="10.85546875" customWidth="1"/>
    <col min="2582" max="2582" width="4" customWidth="1"/>
    <col min="2584" max="2584" width="9.28515625" bestFit="1" customWidth="1"/>
    <col min="2585" max="2585" width="10.7109375" customWidth="1"/>
    <col min="2816" max="2816" width="2" customWidth="1"/>
    <col min="2817" max="2817" width="14.85546875" customWidth="1"/>
    <col min="2818" max="2818" width="4.5703125" customWidth="1"/>
    <col min="2819" max="2819" width="4.85546875" customWidth="1"/>
    <col min="2820" max="2820" width="1.28515625" customWidth="1"/>
    <col min="2821" max="2821" width="11.28515625" customWidth="1"/>
    <col min="2822" max="2822" width="11.5703125" customWidth="1"/>
    <col min="2823" max="2823" width="9.28515625" customWidth="1"/>
    <col min="2824" max="2824" width="7.42578125" customWidth="1"/>
    <col min="2825" max="2825" width="11.28515625" customWidth="1"/>
    <col min="2826" max="2826" width="11.85546875" bestFit="1" customWidth="1"/>
    <col min="2827" max="2827" width="3" customWidth="1"/>
    <col min="2828" max="2830" width="0" hidden="1" customWidth="1"/>
    <col min="2831" max="2831" width="2.28515625" customWidth="1"/>
    <col min="2832" max="2832" width="14.7109375" customWidth="1"/>
    <col min="2833" max="2833" width="4.5703125" customWidth="1"/>
    <col min="2834" max="2834" width="4.85546875" customWidth="1"/>
    <col min="2835" max="2835" width="7" customWidth="1"/>
    <col min="2836" max="2836" width="10.85546875" bestFit="1" customWidth="1"/>
    <col min="2837" max="2837" width="10.85546875" customWidth="1"/>
    <col min="2838" max="2838" width="4" customWidth="1"/>
    <col min="2840" max="2840" width="9.28515625" bestFit="1" customWidth="1"/>
    <col min="2841" max="2841" width="10.7109375" customWidth="1"/>
    <col min="3072" max="3072" width="2" customWidth="1"/>
    <col min="3073" max="3073" width="14.85546875" customWidth="1"/>
    <col min="3074" max="3074" width="4.5703125" customWidth="1"/>
    <col min="3075" max="3075" width="4.85546875" customWidth="1"/>
    <col min="3076" max="3076" width="1.28515625" customWidth="1"/>
    <col min="3077" max="3077" width="11.28515625" customWidth="1"/>
    <col min="3078" max="3078" width="11.5703125" customWidth="1"/>
    <col min="3079" max="3079" width="9.28515625" customWidth="1"/>
    <col min="3080" max="3080" width="7.42578125" customWidth="1"/>
    <col min="3081" max="3081" width="11.28515625" customWidth="1"/>
    <col min="3082" max="3082" width="11.85546875" bestFit="1" customWidth="1"/>
    <col min="3083" max="3083" width="3" customWidth="1"/>
    <col min="3084" max="3086" width="0" hidden="1" customWidth="1"/>
    <col min="3087" max="3087" width="2.28515625" customWidth="1"/>
    <col min="3088" max="3088" width="14.7109375" customWidth="1"/>
    <col min="3089" max="3089" width="4.5703125" customWidth="1"/>
    <col min="3090" max="3090" width="4.85546875" customWidth="1"/>
    <col min="3091" max="3091" width="7" customWidth="1"/>
    <col min="3092" max="3092" width="10.85546875" bestFit="1" customWidth="1"/>
    <col min="3093" max="3093" width="10.85546875" customWidth="1"/>
    <col min="3094" max="3094" width="4" customWidth="1"/>
    <col min="3096" max="3096" width="9.28515625" bestFit="1" customWidth="1"/>
    <col min="3097" max="3097" width="10.7109375" customWidth="1"/>
    <col min="3328" max="3328" width="2" customWidth="1"/>
    <col min="3329" max="3329" width="14.85546875" customWidth="1"/>
    <col min="3330" max="3330" width="4.5703125" customWidth="1"/>
    <col min="3331" max="3331" width="4.85546875" customWidth="1"/>
    <col min="3332" max="3332" width="1.28515625" customWidth="1"/>
    <col min="3333" max="3333" width="11.28515625" customWidth="1"/>
    <col min="3334" max="3334" width="11.5703125" customWidth="1"/>
    <col min="3335" max="3335" width="9.28515625" customWidth="1"/>
    <col min="3336" max="3336" width="7.42578125" customWidth="1"/>
    <col min="3337" max="3337" width="11.28515625" customWidth="1"/>
    <col min="3338" max="3338" width="11.85546875" bestFit="1" customWidth="1"/>
    <col min="3339" max="3339" width="3" customWidth="1"/>
    <col min="3340" max="3342" width="0" hidden="1" customWidth="1"/>
    <col min="3343" max="3343" width="2.28515625" customWidth="1"/>
    <col min="3344" max="3344" width="14.7109375" customWidth="1"/>
    <col min="3345" max="3345" width="4.5703125" customWidth="1"/>
    <col min="3346" max="3346" width="4.85546875" customWidth="1"/>
    <col min="3347" max="3347" width="7" customWidth="1"/>
    <col min="3348" max="3348" width="10.85546875" bestFit="1" customWidth="1"/>
    <col min="3349" max="3349" width="10.85546875" customWidth="1"/>
    <col min="3350" max="3350" width="4" customWidth="1"/>
    <col min="3352" max="3352" width="9.28515625" bestFit="1" customWidth="1"/>
    <col min="3353" max="3353" width="10.7109375" customWidth="1"/>
    <col min="3584" max="3584" width="2" customWidth="1"/>
    <col min="3585" max="3585" width="14.85546875" customWidth="1"/>
    <col min="3586" max="3586" width="4.5703125" customWidth="1"/>
    <col min="3587" max="3587" width="4.85546875" customWidth="1"/>
    <col min="3588" max="3588" width="1.28515625" customWidth="1"/>
    <col min="3589" max="3589" width="11.28515625" customWidth="1"/>
    <col min="3590" max="3590" width="11.5703125" customWidth="1"/>
    <col min="3591" max="3591" width="9.28515625" customWidth="1"/>
    <col min="3592" max="3592" width="7.42578125" customWidth="1"/>
    <col min="3593" max="3593" width="11.28515625" customWidth="1"/>
    <col min="3594" max="3594" width="11.85546875" bestFit="1" customWidth="1"/>
    <col min="3595" max="3595" width="3" customWidth="1"/>
    <col min="3596" max="3598" width="0" hidden="1" customWidth="1"/>
    <col min="3599" max="3599" width="2.28515625" customWidth="1"/>
    <col min="3600" max="3600" width="14.7109375" customWidth="1"/>
    <col min="3601" max="3601" width="4.5703125" customWidth="1"/>
    <col min="3602" max="3602" width="4.85546875" customWidth="1"/>
    <col min="3603" max="3603" width="7" customWidth="1"/>
    <col min="3604" max="3604" width="10.85546875" bestFit="1" customWidth="1"/>
    <col min="3605" max="3605" width="10.85546875" customWidth="1"/>
    <col min="3606" max="3606" width="4" customWidth="1"/>
    <col min="3608" max="3608" width="9.28515625" bestFit="1" customWidth="1"/>
    <col min="3609" max="3609" width="10.7109375" customWidth="1"/>
    <col min="3840" max="3840" width="2" customWidth="1"/>
    <col min="3841" max="3841" width="14.85546875" customWidth="1"/>
    <col min="3842" max="3842" width="4.5703125" customWidth="1"/>
    <col min="3843" max="3843" width="4.85546875" customWidth="1"/>
    <col min="3844" max="3844" width="1.28515625" customWidth="1"/>
    <col min="3845" max="3845" width="11.28515625" customWidth="1"/>
    <col min="3846" max="3846" width="11.5703125" customWidth="1"/>
    <col min="3847" max="3847" width="9.28515625" customWidth="1"/>
    <col min="3848" max="3848" width="7.42578125" customWidth="1"/>
    <col min="3849" max="3849" width="11.28515625" customWidth="1"/>
    <col min="3850" max="3850" width="11.85546875" bestFit="1" customWidth="1"/>
    <col min="3851" max="3851" width="3" customWidth="1"/>
    <col min="3852" max="3854" width="0" hidden="1" customWidth="1"/>
    <col min="3855" max="3855" width="2.28515625" customWidth="1"/>
    <col min="3856" max="3856" width="14.7109375" customWidth="1"/>
    <col min="3857" max="3857" width="4.5703125" customWidth="1"/>
    <col min="3858" max="3858" width="4.85546875" customWidth="1"/>
    <col min="3859" max="3859" width="7" customWidth="1"/>
    <col min="3860" max="3860" width="10.85546875" bestFit="1" customWidth="1"/>
    <col min="3861" max="3861" width="10.85546875" customWidth="1"/>
    <col min="3862" max="3862" width="4" customWidth="1"/>
    <col min="3864" max="3864" width="9.28515625" bestFit="1" customWidth="1"/>
    <col min="3865" max="3865" width="10.7109375" customWidth="1"/>
    <col min="4096" max="4096" width="2" customWidth="1"/>
    <col min="4097" max="4097" width="14.85546875" customWidth="1"/>
    <col min="4098" max="4098" width="4.5703125" customWidth="1"/>
    <col min="4099" max="4099" width="4.85546875" customWidth="1"/>
    <col min="4100" max="4100" width="1.28515625" customWidth="1"/>
    <col min="4101" max="4101" width="11.28515625" customWidth="1"/>
    <col min="4102" max="4102" width="11.5703125" customWidth="1"/>
    <col min="4103" max="4103" width="9.28515625" customWidth="1"/>
    <col min="4104" max="4104" width="7.42578125" customWidth="1"/>
    <col min="4105" max="4105" width="11.28515625" customWidth="1"/>
    <col min="4106" max="4106" width="11.85546875" bestFit="1" customWidth="1"/>
    <col min="4107" max="4107" width="3" customWidth="1"/>
    <col min="4108" max="4110" width="0" hidden="1" customWidth="1"/>
    <col min="4111" max="4111" width="2.28515625" customWidth="1"/>
    <col min="4112" max="4112" width="14.7109375" customWidth="1"/>
    <col min="4113" max="4113" width="4.5703125" customWidth="1"/>
    <col min="4114" max="4114" width="4.85546875" customWidth="1"/>
    <col min="4115" max="4115" width="7" customWidth="1"/>
    <col min="4116" max="4116" width="10.85546875" bestFit="1" customWidth="1"/>
    <col min="4117" max="4117" width="10.85546875" customWidth="1"/>
    <col min="4118" max="4118" width="4" customWidth="1"/>
    <col min="4120" max="4120" width="9.28515625" bestFit="1" customWidth="1"/>
    <col min="4121" max="4121" width="10.7109375" customWidth="1"/>
    <col min="4352" max="4352" width="2" customWidth="1"/>
    <col min="4353" max="4353" width="14.85546875" customWidth="1"/>
    <col min="4354" max="4354" width="4.5703125" customWidth="1"/>
    <col min="4355" max="4355" width="4.85546875" customWidth="1"/>
    <col min="4356" max="4356" width="1.28515625" customWidth="1"/>
    <col min="4357" max="4357" width="11.28515625" customWidth="1"/>
    <col min="4358" max="4358" width="11.5703125" customWidth="1"/>
    <col min="4359" max="4359" width="9.28515625" customWidth="1"/>
    <col min="4360" max="4360" width="7.42578125" customWidth="1"/>
    <col min="4361" max="4361" width="11.28515625" customWidth="1"/>
    <col min="4362" max="4362" width="11.85546875" bestFit="1" customWidth="1"/>
    <col min="4363" max="4363" width="3" customWidth="1"/>
    <col min="4364" max="4366" width="0" hidden="1" customWidth="1"/>
    <col min="4367" max="4367" width="2.28515625" customWidth="1"/>
    <col min="4368" max="4368" width="14.7109375" customWidth="1"/>
    <col min="4369" max="4369" width="4.5703125" customWidth="1"/>
    <col min="4370" max="4370" width="4.85546875" customWidth="1"/>
    <col min="4371" max="4371" width="7" customWidth="1"/>
    <col min="4372" max="4372" width="10.85546875" bestFit="1" customWidth="1"/>
    <col min="4373" max="4373" width="10.85546875" customWidth="1"/>
    <col min="4374" max="4374" width="4" customWidth="1"/>
    <col min="4376" max="4376" width="9.28515625" bestFit="1" customWidth="1"/>
    <col min="4377" max="4377" width="10.7109375" customWidth="1"/>
    <col min="4608" max="4608" width="2" customWidth="1"/>
    <col min="4609" max="4609" width="14.85546875" customWidth="1"/>
    <col min="4610" max="4610" width="4.5703125" customWidth="1"/>
    <col min="4611" max="4611" width="4.85546875" customWidth="1"/>
    <col min="4612" max="4612" width="1.28515625" customWidth="1"/>
    <col min="4613" max="4613" width="11.28515625" customWidth="1"/>
    <col min="4614" max="4614" width="11.5703125" customWidth="1"/>
    <col min="4615" max="4615" width="9.28515625" customWidth="1"/>
    <col min="4616" max="4616" width="7.42578125" customWidth="1"/>
    <col min="4617" max="4617" width="11.28515625" customWidth="1"/>
    <col min="4618" max="4618" width="11.85546875" bestFit="1" customWidth="1"/>
    <col min="4619" max="4619" width="3" customWidth="1"/>
    <col min="4620" max="4622" width="0" hidden="1" customWidth="1"/>
    <col min="4623" max="4623" width="2.28515625" customWidth="1"/>
    <col min="4624" max="4624" width="14.7109375" customWidth="1"/>
    <col min="4625" max="4625" width="4.5703125" customWidth="1"/>
    <col min="4626" max="4626" width="4.85546875" customWidth="1"/>
    <col min="4627" max="4627" width="7" customWidth="1"/>
    <col min="4628" max="4628" width="10.85546875" bestFit="1" customWidth="1"/>
    <col min="4629" max="4629" width="10.85546875" customWidth="1"/>
    <col min="4630" max="4630" width="4" customWidth="1"/>
    <col min="4632" max="4632" width="9.28515625" bestFit="1" customWidth="1"/>
    <col min="4633" max="4633" width="10.7109375" customWidth="1"/>
    <col min="4864" max="4864" width="2" customWidth="1"/>
    <col min="4865" max="4865" width="14.85546875" customWidth="1"/>
    <col min="4866" max="4866" width="4.5703125" customWidth="1"/>
    <col min="4867" max="4867" width="4.85546875" customWidth="1"/>
    <col min="4868" max="4868" width="1.28515625" customWidth="1"/>
    <col min="4869" max="4869" width="11.28515625" customWidth="1"/>
    <col min="4870" max="4870" width="11.5703125" customWidth="1"/>
    <col min="4871" max="4871" width="9.28515625" customWidth="1"/>
    <col min="4872" max="4872" width="7.42578125" customWidth="1"/>
    <col min="4873" max="4873" width="11.28515625" customWidth="1"/>
    <col min="4874" max="4874" width="11.85546875" bestFit="1" customWidth="1"/>
    <col min="4875" max="4875" width="3" customWidth="1"/>
    <col min="4876" max="4878" width="0" hidden="1" customWidth="1"/>
    <col min="4879" max="4879" width="2.28515625" customWidth="1"/>
    <col min="4880" max="4880" width="14.7109375" customWidth="1"/>
    <col min="4881" max="4881" width="4.5703125" customWidth="1"/>
    <col min="4882" max="4882" width="4.85546875" customWidth="1"/>
    <col min="4883" max="4883" width="7" customWidth="1"/>
    <col min="4884" max="4884" width="10.85546875" bestFit="1" customWidth="1"/>
    <col min="4885" max="4885" width="10.85546875" customWidth="1"/>
    <col min="4886" max="4886" width="4" customWidth="1"/>
    <col min="4888" max="4888" width="9.28515625" bestFit="1" customWidth="1"/>
    <col min="4889" max="4889" width="10.7109375" customWidth="1"/>
    <col min="5120" max="5120" width="2" customWidth="1"/>
    <col min="5121" max="5121" width="14.85546875" customWidth="1"/>
    <col min="5122" max="5122" width="4.5703125" customWidth="1"/>
    <col min="5123" max="5123" width="4.85546875" customWidth="1"/>
    <col min="5124" max="5124" width="1.28515625" customWidth="1"/>
    <col min="5125" max="5125" width="11.28515625" customWidth="1"/>
    <col min="5126" max="5126" width="11.5703125" customWidth="1"/>
    <col min="5127" max="5127" width="9.28515625" customWidth="1"/>
    <col min="5128" max="5128" width="7.42578125" customWidth="1"/>
    <col min="5129" max="5129" width="11.28515625" customWidth="1"/>
    <col min="5130" max="5130" width="11.85546875" bestFit="1" customWidth="1"/>
    <col min="5131" max="5131" width="3" customWidth="1"/>
    <col min="5132" max="5134" width="0" hidden="1" customWidth="1"/>
    <col min="5135" max="5135" width="2.28515625" customWidth="1"/>
    <col min="5136" max="5136" width="14.7109375" customWidth="1"/>
    <col min="5137" max="5137" width="4.5703125" customWidth="1"/>
    <col min="5138" max="5138" width="4.85546875" customWidth="1"/>
    <col min="5139" max="5139" width="7" customWidth="1"/>
    <col min="5140" max="5140" width="10.85546875" bestFit="1" customWidth="1"/>
    <col min="5141" max="5141" width="10.85546875" customWidth="1"/>
    <col min="5142" max="5142" width="4" customWidth="1"/>
    <col min="5144" max="5144" width="9.28515625" bestFit="1" customWidth="1"/>
    <col min="5145" max="5145" width="10.7109375" customWidth="1"/>
    <col min="5376" max="5376" width="2" customWidth="1"/>
    <col min="5377" max="5377" width="14.85546875" customWidth="1"/>
    <col min="5378" max="5378" width="4.5703125" customWidth="1"/>
    <col min="5379" max="5379" width="4.85546875" customWidth="1"/>
    <col min="5380" max="5380" width="1.28515625" customWidth="1"/>
    <col min="5381" max="5381" width="11.28515625" customWidth="1"/>
    <col min="5382" max="5382" width="11.5703125" customWidth="1"/>
    <col min="5383" max="5383" width="9.28515625" customWidth="1"/>
    <col min="5384" max="5384" width="7.42578125" customWidth="1"/>
    <col min="5385" max="5385" width="11.28515625" customWidth="1"/>
    <col min="5386" max="5386" width="11.85546875" bestFit="1" customWidth="1"/>
    <col min="5387" max="5387" width="3" customWidth="1"/>
    <col min="5388" max="5390" width="0" hidden="1" customWidth="1"/>
    <col min="5391" max="5391" width="2.28515625" customWidth="1"/>
    <col min="5392" max="5392" width="14.7109375" customWidth="1"/>
    <col min="5393" max="5393" width="4.5703125" customWidth="1"/>
    <col min="5394" max="5394" width="4.85546875" customWidth="1"/>
    <col min="5395" max="5395" width="7" customWidth="1"/>
    <col min="5396" max="5396" width="10.85546875" bestFit="1" customWidth="1"/>
    <col min="5397" max="5397" width="10.85546875" customWidth="1"/>
    <col min="5398" max="5398" width="4" customWidth="1"/>
    <col min="5400" max="5400" width="9.28515625" bestFit="1" customWidth="1"/>
    <col min="5401" max="5401" width="10.7109375" customWidth="1"/>
    <col min="5632" max="5632" width="2" customWidth="1"/>
    <col min="5633" max="5633" width="14.85546875" customWidth="1"/>
    <col min="5634" max="5634" width="4.5703125" customWidth="1"/>
    <col min="5635" max="5635" width="4.85546875" customWidth="1"/>
    <col min="5636" max="5636" width="1.28515625" customWidth="1"/>
    <col min="5637" max="5637" width="11.28515625" customWidth="1"/>
    <col min="5638" max="5638" width="11.5703125" customWidth="1"/>
    <col min="5639" max="5639" width="9.28515625" customWidth="1"/>
    <col min="5640" max="5640" width="7.42578125" customWidth="1"/>
    <col min="5641" max="5641" width="11.28515625" customWidth="1"/>
    <col min="5642" max="5642" width="11.85546875" bestFit="1" customWidth="1"/>
    <col min="5643" max="5643" width="3" customWidth="1"/>
    <col min="5644" max="5646" width="0" hidden="1" customWidth="1"/>
    <col min="5647" max="5647" width="2.28515625" customWidth="1"/>
    <col min="5648" max="5648" width="14.7109375" customWidth="1"/>
    <col min="5649" max="5649" width="4.5703125" customWidth="1"/>
    <col min="5650" max="5650" width="4.85546875" customWidth="1"/>
    <col min="5651" max="5651" width="7" customWidth="1"/>
    <col min="5652" max="5652" width="10.85546875" bestFit="1" customWidth="1"/>
    <col min="5653" max="5653" width="10.85546875" customWidth="1"/>
    <col min="5654" max="5654" width="4" customWidth="1"/>
    <col min="5656" max="5656" width="9.28515625" bestFit="1" customWidth="1"/>
    <col min="5657" max="5657" width="10.7109375" customWidth="1"/>
    <col min="5888" max="5888" width="2" customWidth="1"/>
    <col min="5889" max="5889" width="14.85546875" customWidth="1"/>
    <col min="5890" max="5890" width="4.5703125" customWidth="1"/>
    <col min="5891" max="5891" width="4.85546875" customWidth="1"/>
    <col min="5892" max="5892" width="1.28515625" customWidth="1"/>
    <col min="5893" max="5893" width="11.28515625" customWidth="1"/>
    <col min="5894" max="5894" width="11.5703125" customWidth="1"/>
    <col min="5895" max="5895" width="9.28515625" customWidth="1"/>
    <col min="5896" max="5896" width="7.42578125" customWidth="1"/>
    <col min="5897" max="5897" width="11.28515625" customWidth="1"/>
    <col min="5898" max="5898" width="11.85546875" bestFit="1" customWidth="1"/>
    <col min="5899" max="5899" width="3" customWidth="1"/>
    <col min="5900" max="5902" width="0" hidden="1" customWidth="1"/>
    <col min="5903" max="5903" width="2.28515625" customWidth="1"/>
    <col min="5904" max="5904" width="14.7109375" customWidth="1"/>
    <col min="5905" max="5905" width="4.5703125" customWidth="1"/>
    <col min="5906" max="5906" width="4.85546875" customWidth="1"/>
    <col min="5907" max="5907" width="7" customWidth="1"/>
    <col min="5908" max="5908" width="10.85546875" bestFit="1" customWidth="1"/>
    <col min="5909" max="5909" width="10.85546875" customWidth="1"/>
    <col min="5910" max="5910" width="4" customWidth="1"/>
    <col min="5912" max="5912" width="9.28515625" bestFit="1" customWidth="1"/>
    <col min="5913" max="5913" width="10.7109375" customWidth="1"/>
    <col min="6144" max="6144" width="2" customWidth="1"/>
    <col min="6145" max="6145" width="14.85546875" customWidth="1"/>
    <col min="6146" max="6146" width="4.5703125" customWidth="1"/>
    <col min="6147" max="6147" width="4.85546875" customWidth="1"/>
    <col min="6148" max="6148" width="1.28515625" customWidth="1"/>
    <col min="6149" max="6149" width="11.28515625" customWidth="1"/>
    <col min="6150" max="6150" width="11.5703125" customWidth="1"/>
    <col min="6151" max="6151" width="9.28515625" customWidth="1"/>
    <col min="6152" max="6152" width="7.42578125" customWidth="1"/>
    <col min="6153" max="6153" width="11.28515625" customWidth="1"/>
    <col min="6154" max="6154" width="11.85546875" bestFit="1" customWidth="1"/>
    <col min="6155" max="6155" width="3" customWidth="1"/>
    <col min="6156" max="6158" width="0" hidden="1" customWidth="1"/>
    <col min="6159" max="6159" width="2.28515625" customWidth="1"/>
    <col min="6160" max="6160" width="14.7109375" customWidth="1"/>
    <col min="6161" max="6161" width="4.5703125" customWidth="1"/>
    <col min="6162" max="6162" width="4.85546875" customWidth="1"/>
    <col min="6163" max="6163" width="7" customWidth="1"/>
    <col min="6164" max="6164" width="10.85546875" bestFit="1" customWidth="1"/>
    <col min="6165" max="6165" width="10.85546875" customWidth="1"/>
    <col min="6166" max="6166" width="4" customWidth="1"/>
    <col min="6168" max="6168" width="9.28515625" bestFit="1" customWidth="1"/>
    <col min="6169" max="6169" width="10.7109375" customWidth="1"/>
    <col min="6400" max="6400" width="2" customWidth="1"/>
    <col min="6401" max="6401" width="14.85546875" customWidth="1"/>
    <col min="6402" max="6402" width="4.5703125" customWidth="1"/>
    <col min="6403" max="6403" width="4.85546875" customWidth="1"/>
    <col min="6404" max="6404" width="1.28515625" customWidth="1"/>
    <col min="6405" max="6405" width="11.28515625" customWidth="1"/>
    <col min="6406" max="6406" width="11.5703125" customWidth="1"/>
    <col min="6407" max="6407" width="9.28515625" customWidth="1"/>
    <col min="6408" max="6408" width="7.42578125" customWidth="1"/>
    <col min="6409" max="6409" width="11.28515625" customWidth="1"/>
    <col min="6410" max="6410" width="11.85546875" bestFit="1" customWidth="1"/>
    <col min="6411" max="6411" width="3" customWidth="1"/>
    <col min="6412" max="6414" width="0" hidden="1" customWidth="1"/>
    <col min="6415" max="6415" width="2.28515625" customWidth="1"/>
    <col min="6416" max="6416" width="14.7109375" customWidth="1"/>
    <col min="6417" max="6417" width="4.5703125" customWidth="1"/>
    <col min="6418" max="6418" width="4.85546875" customWidth="1"/>
    <col min="6419" max="6419" width="7" customWidth="1"/>
    <col min="6420" max="6420" width="10.85546875" bestFit="1" customWidth="1"/>
    <col min="6421" max="6421" width="10.85546875" customWidth="1"/>
    <col min="6422" max="6422" width="4" customWidth="1"/>
    <col min="6424" max="6424" width="9.28515625" bestFit="1" customWidth="1"/>
    <col min="6425" max="6425" width="10.7109375" customWidth="1"/>
    <col min="6656" max="6656" width="2" customWidth="1"/>
    <col min="6657" max="6657" width="14.85546875" customWidth="1"/>
    <col min="6658" max="6658" width="4.5703125" customWidth="1"/>
    <col min="6659" max="6659" width="4.85546875" customWidth="1"/>
    <col min="6660" max="6660" width="1.28515625" customWidth="1"/>
    <col min="6661" max="6661" width="11.28515625" customWidth="1"/>
    <col min="6662" max="6662" width="11.5703125" customWidth="1"/>
    <col min="6663" max="6663" width="9.28515625" customWidth="1"/>
    <col min="6664" max="6664" width="7.42578125" customWidth="1"/>
    <col min="6665" max="6665" width="11.28515625" customWidth="1"/>
    <col min="6666" max="6666" width="11.85546875" bestFit="1" customWidth="1"/>
    <col min="6667" max="6667" width="3" customWidth="1"/>
    <col min="6668" max="6670" width="0" hidden="1" customWidth="1"/>
    <col min="6671" max="6671" width="2.28515625" customWidth="1"/>
    <col min="6672" max="6672" width="14.7109375" customWidth="1"/>
    <col min="6673" max="6673" width="4.5703125" customWidth="1"/>
    <col min="6674" max="6674" width="4.85546875" customWidth="1"/>
    <col min="6675" max="6675" width="7" customWidth="1"/>
    <col min="6676" max="6676" width="10.85546875" bestFit="1" customWidth="1"/>
    <col min="6677" max="6677" width="10.85546875" customWidth="1"/>
    <col min="6678" max="6678" width="4" customWidth="1"/>
    <col min="6680" max="6680" width="9.28515625" bestFit="1" customWidth="1"/>
    <col min="6681" max="6681" width="10.7109375" customWidth="1"/>
    <col min="6912" max="6912" width="2" customWidth="1"/>
    <col min="6913" max="6913" width="14.85546875" customWidth="1"/>
    <col min="6914" max="6914" width="4.5703125" customWidth="1"/>
    <col min="6915" max="6915" width="4.85546875" customWidth="1"/>
    <col min="6916" max="6916" width="1.28515625" customWidth="1"/>
    <col min="6917" max="6917" width="11.28515625" customWidth="1"/>
    <col min="6918" max="6918" width="11.5703125" customWidth="1"/>
    <col min="6919" max="6919" width="9.28515625" customWidth="1"/>
    <col min="6920" max="6920" width="7.42578125" customWidth="1"/>
    <col min="6921" max="6921" width="11.28515625" customWidth="1"/>
    <col min="6922" max="6922" width="11.85546875" bestFit="1" customWidth="1"/>
    <col min="6923" max="6923" width="3" customWidth="1"/>
    <col min="6924" max="6926" width="0" hidden="1" customWidth="1"/>
    <col min="6927" max="6927" width="2.28515625" customWidth="1"/>
    <col min="6928" max="6928" width="14.7109375" customWidth="1"/>
    <col min="6929" max="6929" width="4.5703125" customWidth="1"/>
    <col min="6930" max="6930" width="4.85546875" customWidth="1"/>
    <col min="6931" max="6931" width="7" customWidth="1"/>
    <col min="6932" max="6932" width="10.85546875" bestFit="1" customWidth="1"/>
    <col min="6933" max="6933" width="10.85546875" customWidth="1"/>
    <col min="6934" max="6934" width="4" customWidth="1"/>
    <col min="6936" max="6936" width="9.28515625" bestFit="1" customWidth="1"/>
    <col min="6937" max="6937" width="10.7109375" customWidth="1"/>
    <col min="7168" max="7168" width="2" customWidth="1"/>
    <col min="7169" max="7169" width="14.85546875" customWidth="1"/>
    <col min="7170" max="7170" width="4.5703125" customWidth="1"/>
    <col min="7171" max="7171" width="4.85546875" customWidth="1"/>
    <col min="7172" max="7172" width="1.28515625" customWidth="1"/>
    <col min="7173" max="7173" width="11.28515625" customWidth="1"/>
    <col min="7174" max="7174" width="11.5703125" customWidth="1"/>
    <col min="7175" max="7175" width="9.28515625" customWidth="1"/>
    <col min="7176" max="7176" width="7.42578125" customWidth="1"/>
    <col min="7177" max="7177" width="11.28515625" customWidth="1"/>
    <col min="7178" max="7178" width="11.85546875" bestFit="1" customWidth="1"/>
    <col min="7179" max="7179" width="3" customWidth="1"/>
    <col min="7180" max="7182" width="0" hidden="1" customWidth="1"/>
    <col min="7183" max="7183" width="2.28515625" customWidth="1"/>
    <col min="7184" max="7184" width="14.7109375" customWidth="1"/>
    <col min="7185" max="7185" width="4.5703125" customWidth="1"/>
    <col min="7186" max="7186" width="4.85546875" customWidth="1"/>
    <col min="7187" max="7187" width="7" customWidth="1"/>
    <col min="7188" max="7188" width="10.85546875" bestFit="1" customWidth="1"/>
    <col min="7189" max="7189" width="10.85546875" customWidth="1"/>
    <col min="7190" max="7190" width="4" customWidth="1"/>
    <col min="7192" max="7192" width="9.28515625" bestFit="1" customWidth="1"/>
    <col min="7193" max="7193" width="10.7109375" customWidth="1"/>
    <col min="7424" max="7424" width="2" customWidth="1"/>
    <col min="7425" max="7425" width="14.85546875" customWidth="1"/>
    <col min="7426" max="7426" width="4.5703125" customWidth="1"/>
    <col min="7427" max="7427" width="4.85546875" customWidth="1"/>
    <col min="7428" max="7428" width="1.28515625" customWidth="1"/>
    <col min="7429" max="7429" width="11.28515625" customWidth="1"/>
    <col min="7430" max="7430" width="11.5703125" customWidth="1"/>
    <col min="7431" max="7431" width="9.28515625" customWidth="1"/>
    <col min="7432" max="7432" width="7.42578125" customWidth="1"/>
    <col min="7433" max="7433" width="11.28515625" customWidth="1"/>
    <col min="7434" max="7434" width="11.85546875" bestFit="1" customWidth="1"/>
    <col min="7435" max="7435" width="3" customWidth="1"/>
    <col min="7436" max="7438" width="0" hidden="1" customWidth="1"/>
    <col min="7439" max="7439" width="2.28515625" customWidth="1"/>
    <col min="7440" max="7440" width="14.7109375" customWidth="1"/>
    <col min="7441" max="7441" width="4.5703125" customWidth="1"/>
    <col min="7442" max="7442" width="4.85546875" customWidth="1"/>
    <col min="7443" max="7443" width="7" customWidth="1"/>
    <col min="7444" max="7444" width="10.85546875" bestFit="1" customWidth="1"/>
    <col min="7445" max="7445" width="10.85546875" customWidth="1"/>
    <col min="7446" max="7446" width="4" customWidth="1"/>
    <col min="7448" max="7448" width="9.28515625" bestFit="1" customWidth="1"/>
    <col min="7449" max="7449" width="10.7109375" customWidth="1"/>
    <col min="7680" max="7680" width="2" customWidth="1"/>
    <col min="7681" max="7681" width="14.85546875" customWidth="1"/>
    <col min="7682" max="7682" width="4.5703125" customWidth="1"/>
    <col min="7683" max="7683" width="4.85546875" customWidth="1"/>
    <col min="7684" max="7684" width="1.28515625" customWidth="1"/>
    <col min="7685" max="7685" width="11.28515625" customWidth="1"/>
    <col min="7686" max="7686" width="11.5703125" customWidth="1"/>
    <col min="7687" max="7687" width="9.28515625" customWidth="1"/>
    <col min="7688" max="7688" width="7.42578125" customWidth="1"/>
    <col min="7689" max="7689" width="11.28515625" customWidth="1"/>
    <col min="7690" max="7690" width="11.85546875" bestFit="1" customWidth="1"/>
    <col min="7691" max="7691" width="3" customWidth="1"/>
    <col min="7692" max="7694" width="0" hidden="1" customWidth="1"/>
    <col min="7695" max="7695" width="2.28515625" customWidth="1"/>
    <col min="7696" max="7696" width="14.7109375" customWidth="1"/>
    <col min="7697" max="7697" width="4.5703125" customWidth="1"/>
    <col min="7698" max="7698" width="4.85546875" customWidth="1"/>
    <col min="7699" max="7699" width="7" customWidth="1"/>
    <col min="7700" max="7700" width="10.85546875" bestFit="1" customWidth="1"/>
    <col min="7701" max="7701" width="10.85546875" customWidth="1"/>
    <col min="7702" max="7702" width="4" customWidth="1"/>
    <col min="7704" max="7704" width="9.28515625" bestFit="1" customWidth="1"/>
    <col min="7705" max="7705" width="10.7109375" customWidth="1"/>
    <col min="7936" max="7936" width="2" customWidth="1"/>
    <col min="7937" max="7937" width="14.85546875" customWidth="1"/>
    <col min="7938" max="7938" width="4.5703125" customWidth="1"/>
    <col min="7939" max="7939" width="4.85546875" customWidth="1"/>
    <col min="7940" max="7940" width="1.28515625" customWidth="1"/>
    <col min="7941" max="7941" width="11.28515625" customWidth="1"/>
    <col min="7942" max="7942" width="11.5703125" customWidth="1"/>
    <col min="7943" max="7943" width="9.28515625" customWidth="1"/>
    <col min="7944" max="7944" width="7.42578125" customWidth="1"/>
    <col min="7945" max="7945" width="11.28515625" customWidth="1"/>
    <col min="7946" max="7946" width="11.85546875" bestFit="1" customWidth="1"/>
    <col min="7947" max="7947" width="3" customWidth="1"/>
    <col min="7948" max="7950" width="0" hidden="1" customWidth="1"/>
    <col min="7951" max="7951" width="2.28515625" customWidth="1"/>
    <col min="7952" max="7952" width="14.7109375" customWidth="1"/>
    <col min="7953" max="7953" width="4.5703125" customWidth="1"/>
    <col min="7954" max="7954" width="4.85546875" customWidth="1"/>
    <col min="7955" max="7955" width="7" customWidth="1"/>
    <col min="7956" max="7956" width="10.85546875" bestFit="1" customWidth="1"/>
    <col min="7957" max="7957" width="10.85546875" customWidth="1"/>
    <col min="7958" max="7958" width="4" customWidth="1"/>
    <col min="7960" max="7960" width="9.28515625" bestFit="1" customWidth="1"/>
    <col min="7961" max="7961" width="10.7109375" customWidth="1"/>
    <col min="8192" max="8192" width="2" customWidth="1"/>
    <col min="8193" max="8193" width="14.85546875" customWidth="1"/>
    <col min="8194" max="8194" width="4.5703125" customWidth="1"/>
    <col min="8195" max="8195" width="4.85546875" customWidth="1"/>
    <col min="8196" max="8196" width="1.28515625" customWidth="1"/>
    <col min="8197" max="8197" width="11.28515625" customWidth="1"/>
    <col min="8198" max="8198" width="11.5703125" customWidth="1"/>
    <col min="8199" max="8199" width="9.28515625" customWidth="1"/>
    <col min="8200" max="8200" width="7.42578125" customWidth="1"/>
    <col min="8201" max="8201" width="11.28515625" customWidth="1"/>
    <col min="8202" max="8202" width="11.85546875" bestFit="1" customWidth="1"/>
    <col min="8203" max="8203" width="3" customWidth="1"/>
    <col min="8204" max="8206" width="0" hidden="1" customWidth="1"/>
    <col min="8207" max="8207" width="2.28515625" customWidth="1"/>
    <col min="8208" max="8208" width="14.7109375" customWidth="1"/>
    <col min="8209" max="8209" width="4.5703125" customWidth="1"/>
    <col min="8210" max="8210" width="4.85546875" customWidth="1"/>
    <col min="8211" max="8211" width="7" customWidth="1"/>
    <col min="8212" max="8212" width="10.85546875" bestFit="1" customWidth="1"/>
    <col min="8213" max="8213" width="10.85546875" customWidth="1"/>
    <col min="8214" max="8214" width="4" customWidth="1"/>
    <col min="8216" max="8216" width="9.28515625" bestFit="1" customWidth="1"/>
    <col min="8217" max="8217" width="10.7109375" customWidth="1"/>
    <col min="8448" max="8448" width="2" customWidth="1"/>
    <col min="8449" max="8449" width="14.85546875" customWidth="1"/>
    <col min="8450" max="8450" width="4.5703125" customWidth="1"/>
    <col min="8451" max="8451" width="4.85546875" customWidth="1"/>
    <col min="8452" max="8452" width="1.28515625" customWidth="1"/>
    <col min="8453" max="8453" width="11.28515625" customWidth="1"/>
    <col min="8454" max="8454" width="11.5703125" customWidth="1"/>
    <col min="8455" max="8455" width="9.28515625" customWidth="1"/>
    <col min="8456" max="8456" width="7.42578125" customWidth="1"/>
    <col min="8457" max="8457" width="11.28515625" customWidth="1"/>
    <col min="8458" max="8458" width="11.85546875" bestFit="1" customWidth="1"/>
    <col min="8459" max="8459" width="3" customWidth="1"/>
    <col min="8460" max="8462" width="0" hidden="1" customWidth="1"/>
    <col min="8463" max="8463" width="2.28515625" customWidth="1"/>
    <col min="8464" max="8464" width="14.7109375" customWidth="1"/>
    <col min="8465" max="8465" width="4.5703125" customWidth="1"/>
    <col min="8466" max="8466" width="4.85546875" customWidth="1"/>
    <col min="8467" max="8467" width="7" customWidth="1"/>
    <col min="8468" max="8468" width="10.85546875" bestFit="1" customWidth="1"/>
    <col min="8469" max="8469" width="10.85546875" customWidth="1"/>
    <col min="8470" max="8470" width="4" customWidth="1"/>
    <col min="8472" max="8472" width="9.28515625" bestFit="1" customWidth="1"/>
    <col min="8473" max="8473" width="10.7109375" customWidth="1"/>
    <col min="8704" max="8704" width="2" customWidth="1"/>
    <col min="8705" max="8705" width="14.85546875" customWidth="1"/>
    <col min="8706" max="8706" width="4.5703125" customWidth="1"/>
    <col min="8707" max="8707" width="4.85546875" customWidth="1"/>
    <col min="8708" max="8708" width="1.28515625" customWidth="1"/>
    <col min="8709" max="8709" width="11.28515625" customWidth="1"/>
    <col min="8710" max="8710" width="11.5703125" customWidth="1"/>
    <col min="8711" max="8711" width="9.28515625" customWidth="1"/>
    <col min="8712" max="8712" width="7.42578125" customWidth="1"/>
    <col min="8713" max="8713" width="11.28515625" customWidth="1"/>
    <col min="8714" max="8714" width="11.85546875" bestFit="1" customWidth="1"/>
    <col min="8715" max="8715" width="3" customWidth="1"/>
    <col min="8716" max="8718" width="0" hidden="1" customWidth="1"/>
    <col min="8719" max="8719" width="2.28515625" customWidth="1"/>
    <col min="8720" max="8720" width="14.7109375" customWidth="1"/>
    <col min="8721" max="8721" width="4.5703125" customWidth="1"/>
    <col min="8722" max="8722" width="4.85546875" customWidth="1"/>
    <col min="8723" max="8723" width="7" customWidth="1"/>
    <col min="8724" max="8724" width="10.85546875" bestFit="1" customWidth="1"/>
    <col min="8725" max="8725" width="10.85546875" customWidth="1"/>
    <col min="8726" max="8726" width="4" customWidth="1"/>
    <col min="8728" max="8728" width="9.28515625" bestFit="1" customWidth="1"/>
    <col min="8729" max="8729" width="10.7109375" customWidth="1"/>
    <col min="8960" max="8960" width="2" customWidth="1"/>
    <col min="8961" max="8961" width="14.85546875" customWidth="1"/>
    <col min="8962" max="8962" width="4.5703125" customWidth="1"/>
    <col min="8963" max="8963" width="4.85546875" customWidth="1"/>
    <col min="8964" max="8964" width="1.28515625" customWidth="1"/>
    <col min="8965" max="8965" width="11.28515625" customWidth="1"/>
    <col min="8966" max="8966" width="11.5703125" customWidth="1"/>
    <col min="8967" max="8967" width="9.28515625" customWidth="1"/>
    <col min="8968" max="8968" width="7.42578125" customWidth="1"/>
    <col min="8969" max="8969" width="11.28515625" customWidth="1"/>
    <col min="8970" max="8970" width="11.85546875" bestFit="1" customWidth="1"/>
    <col min="8971" max="8971" width="3" customWidth="1"/>
    <col min="8972" max="8974" width="0" hidden="1" customWidth="1"/>
    <col min="8975" max="8975" width="2.28515625" customWidth="1"/>
    <col min="8976" max="8976" width="14.7109375" customWidth="1"/>
    <col min="8977" max="8977" width="4.5703125" customWidth="1"/>
    <col min="8978" max="8978" width="4.85546875" customWidth="1"/>
    <col min="8979" max="8979" width="7" customWidth="1"/>
    <col min="8980" max="8980" width="10.85546875" bestFit="1" customWidth="1"/>
    <col min="8981" max="8981" width="10.85546875" customWidth="1"/>
    <col min="8982" max="8982" width="4" customWidth="1"/>
    <col min="8984" max="8984" width="9.28515625" bestFit="1" customWidth="1"/>
    <col min="8985" max="8985" width="10.7109375" customWidth="1"/>
    <col min="9216" max="9216" width="2" customWidth="1"/>
    <col min="9217" max="9217" width="14.85546875" customWidth="1"/>
    <col min="9218" max="9218" width="4.5703125" customWidth="1"/>
    <col min="9219" max="9219" width="4.85546875" customWidth="1"/>
    <col min="9220" max="9220" width="1.28515625" customWidth="1"/>
    <col min="9221" max="9221" width="11.28515625" customWidth="1"/>
    <col min="9222" max="9222" width="11.5703125" customWidth="1"/>
    <col min="9223" max="9223" width="9.28515625" customWidth="1"/>
    <col min="9224" max="9224" width="7.42578125" customWidth="1"/>
    <col min="9225" max="9225" width="11.28515625" customWidth="1"/>
    <col min="9226" max="9226" width="11.85546875" bestFit="1" customWidth="1"/>
    <col min="9227" max="9227" width="3" customWidth="1"/>
    <col min="9228" max="9230" width="0" hidden="1" customWidth="1"/>
    <col min="9231" max="9231" width="2.28515625" customWidth="1"/>
    <col min="9232" max="9232" width="14.7109375" customWidth="1"/>
    <col min="9233" max="9233" width="4.5703125" customWidth="1"/>
    <col min="9234" max="9234" width="4.85546875" customWidth="1"/>
    <col min="9235" max="9235" width="7" customWidth="1"/>
    <col min="9236" max="9236" width="10.85546875" bestFit="1" customWidth="1"/>
    <col min="9237" max="9237" width="10.85546875" customWidth="1"/>
    <col min="9238" max="9238" width="4" customWidth="1"/>
    <col min="9240" max="9240" width="9.28515625" bestFit="1" customWidth="1"/>
    <col min="9241" max="9241" width="10.7109375" customWidth="1"/>
    <col min="9472" max="9472" width="2" customWidth="1"/>
    <col min="9473" max="9473" width="14.85546875" customWidth="1"/>
    <col min="9474" max="9474" width="4.5703125" customWidth="1"/>
    <col min="9475" max="9475" width="4.85546875" customWidth="1"/>
    <col min="9476" max="9476" width="1.28515625" customWidth="1"/>
    <col min="9477" max="9477" width="11.28515625" customWidth="1"/>
    <col min="9478" max="9478" width="11.5703125" customWidth="1"/>
    <col min="9479" max="9479" width="9.28515625" customWidth="1"/>
    <col min="9480" max="9480" width="7.42578125" customWidth="1"/>
    <col min="9481" max="9481" width="11.28515625" customWidth="1"/>
    <col min="9482" max="9482" width="11.85546875" bestFit="1" customWidth="1"/>
    <col min="9483" max="9483" width="3" customWidth="1"/>
    <col min="9484" max="9486" width="0" hidden="1" customWidth="1"/>
    <col min="9487" max="9487" width="2.28515625" customWidth="1"/>
    <col min="9488" max="9488" width="14.7109375" customWidth="1"/>
    <col min="9489" max="9489" width="4.5703125" customWidth="1"/>
    <col min="9490" max="9490" width="4.85546875" customWidth="1"/>
    <col min="9491" max="9491" width="7" customWidth="1"/>
    <col min="9492" max="9492" width="10.85546875" bestFit="1" customWidth="1"/>
    <col min="9493" max="9493" width="10.85546875" customWidth="1"/>
    <col min="9494" max="9494" width="4" customWidth="1"/>
    <col min="9496" max="9496" width="9.28515625" bestFit="1" customWidth="1"/>
    <col min="9497" max="9497" width="10.7109375" customWidth="1"/>
    <col min="9728" max="9728" width="2" customWidth="1"/>
    <col min="9729" max="9729" width="14.85546875" customWidth="1"/>
    <col min="9730" max="9730" width="4.5703125" customWidth="1"/>
    <col min="9731" max="9731" width="4.85546875" customWidth="1"/>
    <col min="9732" max="9732" width="1.28515625" customWidth="1"/>
    <col min="9733" max="9733" width="11.28515625" customWidth="1"/>
    <col min="9734" max="9734" width="11.5703125" customWidth="1"/>
    <col min="9735" max="9735" width="9.28515625" customWidth="1"/>
    <col min="9736" max="9736" width="7.42578125" customWidth="1"/>
    <col min="9737" max="9737" width="11.28515625" customWidth="1"/>
    <col min="9738" max="9738" width="11.85546875" bestFit="1" customWidth="1"/>
    <col min="9739" max="9739" width="3" customWidth="1"/>
    <col min="9740" max="9742" width="0" hidden="1" customWidth="1"/>
    <col min="9743" max="9743" width="2.28515625" customWidth="1"/>
    <col min="9744" max="9744" width="14.7109375" customWidth="1"/>
    <col min="9745" max="9745" width="4.5703125" customWidth="1"/>
    <col min="9746" max="9746" width="4.85546875" customWidth="1"/>
    <col min="9747" max="9747" width="7" customWidth="1"/>
    <col min="9748" max="9748" width="10.85546875" bestFit="1" customWidth="1"/>
    <col min="9749" max="9749" width="10.85546875" customWidth="1"/>
    <col min="9750" max="9750" width="4" customWidth="1"/>
    <col min="9752" max="9752" width="9.28515625" bestFit="1" customWidth="1"/>
    <col min="9753" max="9753" width="10.7109375" customWidth="1"/>
    <col min="9984" max="9984" width="2" customWidth="1"/>
    <col min="9985" max="9985" width="14.85546875" customWidth="1"/>
    <col min="9986" max="9986" width="4.5703125" customWidth="1"/>
    <col min="9987" max="9987" width="4.85546875" customWidth="1"/>
    <col min="9988" max="9988" width="1.28515625" customWidth="1"/>
    <col min="9989" max="9989" width="11.28515625" customWidth="1"/>
    <col min="9990" max="9990" width="11.5703125" customWidth="1"/>
    <col min="9991" max="9991" width="9.28515625" customWidth="1"/>
    <col min="9992" max="9992" width="7.42578125" customWidth="1"/>
    <col min="9993" max="9993" width="11.28515625" customWidth="1"/>
    <col min="9994" max="9994" width="11.85546875" bestFit="1" customWidth="1"/>
    <col min="9995" max="9995" width="3" customWidth="1"/>
    <col min="9996" max="9998" width="0" hidden="1" customWidth="1"/>
    <col min="9999" max="9999" width="2.28515625" customWidth="1"/>
    <col min="10000" max="10000" width="14.7109375" customWidth="1"/>
    <col min="10001" max="10001" width="4.5703125" customWidth="1"/>
    <col min="10002" max="10002" width="4.85546875" customWidth="1"/>
    <col min="10003" max="10003" width="7" customWidth="1"/>
    <col min="10004" max="10004" width="10.85546875" bestFit="1" customWidth="1"/>
    <col min="10005" max="10005" width="10.85546875" customWidth="1"/>
    <col min="10006" max="10006" width="4" customWidth="1"/>
    <col min="10008" max="10008" width="9.28515625" bestFit="1" customWidth="1"/>
    <col min="10009" max="10009" width="10.7109375" customWidth="1"/>
    <col min="10240" max="10240" width="2" customWidth="1"/>
    <col min="10241" max="10241" width="14.85546875" customWidth="1"/>
    <col min="10242" max="10242" width="4.5703125" customWidth="1"/>
    <col min="10243" max="10243" width="4.85546875" customWidth="1"/>
    <col min="10244" max="10244" width="1.28515625" customWidth="1"/>
    <col min="10245" max="10245" width="11.28515625" customWidth="1"/>
    <col min="10246" max="10246" width="11.5703125" customWidth="1"/>
    <col min="10247" max="10247" width="9.28515625" customWidth="1"/>
    <col min="10248" max="10248" width="7.42578125" customWidth="1"/>
    <col min="10249" max="10249" width="11.28515625" customWidth="1"/>
    <col min="10250" max="10250" width="11.85546875" bestFit="1" customWidth="1"/>
    <col min="10251" max="10251" width="3" customWidth="1"/>
    <col min="10252" max="10254" width="0" hidden="1" customWidth="1"/>
    <col min="10255" max="10255" width="2.28515625" customWidth="1"/>
    <col min="10256" max="10256" width="14.7109375" customWidth="1"/>
    <col min="10257" max="10257" width="4.5703125" customWidth="1"/>
    <col min="10258" max="10258" width="4.85546875" customWidth="1"/>
    <col min="10259" max="10259" width="7" customWidth="1"/>
    <col min="10260" max="10260" width="10.85546875" bestFit="1" customWidth="1"/>
    <col min="10261" max="10261" width="10.85546875" customWidth="1"/>
    <col min="10262" max="10262" width="4" customWidth="1"/>
    <col min="10264" max="10264" width="9.28515625" bestFit="1" customWidth="1"/>
    <col min="10265" max="10265" width="10.7109375" customWidth="1"/>
    <col min="10496" max="10496" width="2" customWidth="1"/>
    <col min="10497" max="10497" width="14.85546875" customWidth="1"/>
    <col min="10498" max="10498" width="4.5703125" customWidth="1"/>
    <col min="10499" max="10499" width="4.85546875" customWidth="1"/>
    <col min="10500" max="10500" width="1.28515625" customWidth="1"/>
    <col min="10501" max="10501" width="11.28515625" customWidth="1"/>
    <col min="10502" max="10502" width="11.5703125" customWidth="1"/>
    <col min="10503" max="10503" width="9.28515625" customWidth="1"/>
    <col min="10504" max="10504" width="7.42578125" customWidth="1"/>
    <col min="10505" max="10505" width="11.28515625" customWidth="1"/>
    <col min="10506" max="10506" width="11.85546875" bestFit="1" customWidth="1"/>
    <col min="10507" max="10507" width="3" customWidth="1"/>
    <col min="10508" max="10510" width="0" hidden="1" customWidth="1"/>
    <col min="10511" max="10511" width="2.28515625" customWidth="1"/>
    <col min="10512" max="10512" width="14.7109375" customWidth="1"/>
    <col min="10513" max="10513" width="4.5703125" customWidth="1"/>
    <col min="10514" max="10514" width="4.85546875" customWidth="1"/>
    <col min="10515" max="10515" width="7" customWidth="1"/>
    <col min="10516" max="10516" width="10.85546875" bestFit="1" customWidth="1"/>
    <col min="10517" max="10517" width="10.85546875" customWidth="1"/>
    <col min="10518" max="10518" width="4" customWidth="1"/>
    <col min="10520" max="10520" width="9.28515625" bestFit="1" customWidth="1"/>
    <col min="10521" max="10521" width="10.7109375" customWidth="1"/>
    <col min="10752" max="10752" width="2" customWidth="1"/>
    <col min="10753" max="10753" width="14.85546875" customWidth="1"/>
    <col min="10754" max="10754" width="4.5703125" customWidth="1"/>
    <col min="10755" max="10755" width="4.85546875" customWidth="1"/>
    <col min="10756" max="10756" width="1.28515625" customWidth="1"/>
    <col min="10757" max="10757" width="11.28515625" customWidth="1"/>
    <col min="10758" max="10758" width="11.5703125" customWidth="1"/>
    <col min="10759" max="10759" width="9.28515625" customWidth="1"/>
    <col min="10760" max="10760" width="7.42578125" customWidth="1"/>
    <col min="10761" max="10761" width="11.28515625" customWidth="1"/>
    <col min="10762" max="10762" width="11.85546875" bestFit="1" customWidth="1"/>
    <col min="10763" max="10763" width="3" customWidth="1"/>
    <col min="10764" max="10766" width="0" hidden="1" customWidth="1"/>
    <col min="10767" max="10767" width="2.28515625" customWidth="1"/>
    <col min="10768" max="10768" width="14.7109375" customWidth="1"/>
    <col min="10769" max="10769" width="4.5703125" customWidth="1"/>
    <col min="10770" max="10770" width="4.85546875" customWidth="1"/>
    <col min="10771" max="10771" width="7" customWidth="1"/>
    <col min="10772" max="10772" width="10.85546875" bestFit="1" customWidth="1"/>
    <col min="10773" max="10773" width="10.85546875" customWidth="1"/>
    <col min="10774" max="10774" width="4" customWidth="1"/>
    <col min="10776" max="10776" width="9.28515625" bestFit="1" customWidth="1"/>
    <col min="10777" max="10777" width="10.7109375" customWidth="1"/>
    <col min="11008" max="11008" width="2" customWidth="1"/>
    <col min="11009" max="11009" width="14.85546875" customWidth="1"/>
    <col min="11010" max="11010" width="4.5703125" customWidth="1"/>
    <col min="11011" max="11011" width="4.85546875" customWidth="1"/>
    <col min="11012" max="11012" width="1.28515625" customWidth="1"/>
    <col min="11013" max="11013" width="11.28515625" customWidth="1"/>
    <col min="11014" max="11014" width="11.5703125" customWidth="1"/>
    <col min="11015" max="11015" width="9.28515625" customWidth="1"/>
    <col min="11016" max="11016" width="7.42578125" customWidth="1"/>
    <col min="11017" max="11017" width="11.28515625" customWidth="1"/>
    <col min="11018" max="11018" width="11.85546875" bestFit="1" customWidth="1"/>
    <col min="11019" max="11019" width="3" customWidth="1"/>
    <col min="11020" max="11022" width="0" hidden="1" customWidth="1"/>
    <col min="11023" max="11023" width="2.28515625" customWidth="1"/>
    <col min="11024" max="11024" width="14.7109375" customWidth="1"/>
    <col min="11025" max="11025" width="4.5703125" customWidth="1"/>
    <col min="11026" max="11026" width="4.85546875" customWidth="1"/>
    <col min="11027" max="11027" width="7" customWidth="1"/>
    <col min="11028" max="11028" width="10.85546875" bestFit="1" customWidth="1"/>
    <col min="11029" max="11029" width="10.85546875" customWidth="1"/>
    <col min="11030" max="11030" width="4" customWidth="1"/>
    <col min="11032" max="11032" width="9.28515625" bestFit="1" customWidth="1"/>
    <col min="11033" max="11033" width="10.7109375" customWidth="1"/>
    <col min="11264" max="11264" width="2" customWidth="1"/>
    <col min="11265" max="11265" width="14.85546875" customWidth="1"/>
    <col min="11266" max="11266" width="4.5703125" customWidth="1"/>
    <col min="11267" max="11267" width="4.85546875" customWidth="1"/>
    <col min="11268" max="11268" width="1.28515625" customWidth="1"/>
    <col min="11269" max="11269" width="11.28515625" customWidth="1"/>
    <col min="11270" max="11270" width="11.5703125" customWidth="1"/>
    <col min="11271" max="11271" width="9.28515625" customWidth="1"/>
    <col min="11272" max="11272" width="7.42578125" customWidth="1"/>
    <col min="11273" max="11273" width="11.28515625" customWidth="1"/>
    <col min="11274" max="11274" width="11.85546875" bestFit="1" customWidth="1"/>
    <col min="11275" max="11275" width="3" customWidth="1"/>
    <col min="11276" max="11278" width="0" hidden="1" customWidth="1"/>
    <col min="11279" max="11279" width="2.28515625" customWidth="1"/>
    <col min="11280" max="11280" width="14.7109375" customWidth="1"/>
    <col min="11281" max="11281" width="4.5703125" customWidth="1"/>
    <col min="11282" max="11282" width="4.85546875" customWidth="1"/>
    <col min="11283" max="11283" width="7" customWidth="1"/>
    <col min="11284" max="11284" width="10.85546875" bestFit="1" customWidth="1"/>
    <col min="11285" max="11285" width="10.85546875" customWidth="1"/>
    <col min="11286" max="11286" width="4" customWidth="1"/>
    <col min="11288" max="11288" width="9.28515625" bestFit="1" customWidth="1"/>
    <col min="11289" max="11289" width="10.7109375" customWidth="1"/>
    <col min="11520" max="11520" width="2" customWidth="1"/>
    <col min="11521" max="11521" width="14.85546875" customWidth="1"/>
    <col min="11522" max="11522" width="4.5703125" customWidth="1"/>
    <col min="11523" max="11523" width="4.85546875" customWidth="1"/>
    <col min="11524" max="11524" width="1.28515625" customWidth="1"/>
    <col min="11525" max="11525" width="11.28515625" customWidth="1"/>
    <col min="11526" max="11526" width="11.5703125" customWidth="1"/>
    <col min="11527" max="11527" width="9.28515625" customWidth="1"/>
    <col min="11528" max="11528" width="7.42578125" customWidth="1"/>
    <col min="11529" max="11529" width="11.28515625" customWidth="1"/>
    <col min="11530" max="11530" width="11.85546875" bestFit="1" customWidth="1"/>
    <col min="11531" max="11531" width="3" customWidth="1"/>
    <col min="11532" max="11534" width="0" hidden="1" customWidth="1"/>
    <col min="11535" max="11535" width="2.28515625" customWidth="1"/>
    <col min="11536" max="11536" width="14.7109375" customWidth="1"/>
    <col min="11537" max="11537" width="4.5703125" customWidth="1"/>
    <col min="11538" max="11538" width="4.85546875" customWidth="1"/>
    <col min="11539" max="11539" width="7" customWidth="1"/>
    <col min="11540" max="11540" width="10.85546875" bestFit="1" customWidth="1"/>
    <col min="11541" max="11541" width="10.85546875" customWidth="1"/>
    <col min="11542" max="11542" width="4" customWidth="1"/>
    <col min="11544" max="11544" width="9.28515625" bestFit="1" customWidth="1"/>
    <col min="11545" max="11545" width="10.7109375" customWidth="1"/>
    <col min="11776" max="11776" width="2" customWidth="1"/>
    <col min="11777" max="11777" width="14.85546875" customWidth="1"/>
    <col min="11778" max="11778" width="4.5703125" customWidth="1"/>
    <col min="11779" max="11779" width="4.85546875" customWidth="1"/>
    <col min="11780" max="11780" width="1.28515625" customWidth="1"/>
    <col min="11781" max="11781" width="11.28515625" customWidth="1"/>
    <col min="11782" max="11782" width="11.5703125" customWidth="1"/>
    <col min="11783" max="11783" width="9.28515625" customWidth="1"/>
    <col min="11784" max="11784" width="7.42578125" customWidth="1"/>
    <col min="11785" max="11785" width="11.28515625" customWidth="1"/>
    <col min="11786" max="11786" width="11.85546875" bestFit="1" customWidth="1"/>
    <col min="11787" max="11787" width="3" customWidth="1"/>
    <col min="11788" max="11790" width="0" hidden="1" customWidth="1"/>
    <col min="11791" max="11791" width="2.28515625" customWidth="1"/>
    <col min="11792" max="11792" width="14.7109375" customWidth="1"/>
    <col min="11793" max="11793" width="4.5703125" customWidth="1"/>
    <col min="11794" max="11794" width="4.85546875" customWidth="1"/>
    <col min="11795" max="11795" width="7" customWidth="1"/>
    <col min="11796" max="11796" width="10.85546875" bestFit="1" customWidth="1"/>
    <col min="11797" max="11797" width="10.85546875" customWidth="1"/>
    <col min="11798" max="11798" width="4" customWidth="1"/>
    <col min="11800" max="11800" width="9.28515625" bestFit="1" customWidth="1"/>
    <col min="11801" max="11801" width="10.7109375" customWidth="1"/>
    <col min="12032" max="12032" width="2" customWidth="1"/>
    <col min="12033" max="12033" width="14.85546875" customWidth="1"/>
    <col min="12034" max="12034" width="4.5703125" customWidth="1"/>
    <col min="12035" max="12035" width="4.85546875" customWidth="1"/>
    <col min="12036" max="12036" width="1.28515625" customWidth="1"/>
    <col min="12037" max="12037" width="11.28515625" customWidth="1"/>
    <col min="12038" max="12038" width="11.5703125" customWidth="1"/>
    <col min="12039" max="12039" width="9.28515625" customWidth="1"/>
    <col min="12040" max="12040" width="7.42578125" customWidth="1"/>
    <col min="12041" max="12041" width="11.28515625" customWidth="1"/>
    <col min="12042" max="12042" width="11.85546875" bestFit="1" customWidth="1"/>
    <col min="12043" max="12043" width="3" customWidth="1"/>
    <col min="12044" max="12046" width="0" hidden="1" customWidth="1"/>
    <col min="12047" max="12047" width="2.28515625" customWidth="1"/>
    <col min="12048" max="12048" width="14.7109375" customWidth="1"/>
    <col min="12049" max="12049" width="4.5703125" customWidth="1"/>
    <col min="12050" max="12050" width="4.85546875" customWidth="1"/>
    <col min="12051" max="12051" width="7" customWidth="1"/>
    <col min="12052" max="12052" width="10.85546875" bestFit="1" customWidth="1"/>
    <col min="12053" max="12053" width="10.85546875" customWidth="1"/>
    <col min="12054" max="12054" width="4" customWidth="1"/>
    <col min="12056" max="12056" width="9.28515625" bestFit="1" customWidth="1"/>
    <col min="12057" max="12057" width="10.7109375" customWidth="1"/>
    <col min="12288" max="12288" width="2" customWidth="1"/>
    <col min="12289" max="12289" width="14.85546875" customWidth="1"/>
    <col min="12290" max="12290" width="4.5703125" customWidth="1"/>
    <col min="12291" max="12291" width="4.85546875" customWidth="1"/>
    <col min="12292" max="12292" width="1.28515625" customWidth="1"/>
    <col min="12293" max="12293" width="11.28515625" customWidth="1"/>
    <col min="12294" max="12294" width="11.5703125" customWidth="1"/>
    <col min="12295" max="12295" width="9.28515625" customWidth="1"/>
    <col min="12296" max="12296" width="7.42578125" customWidth="1"/>
    <col min="12297" max="12297" width="11.28515625" customWidth="1"/>
    <col min="12298" max="12298" width="11.85546875" bestFit="1" customWidth="1"/>
    <col min="12299" max="12299" width="3" customWidth="1"/>
    <col min="12300" max="12302" width="0" hidden="1" customWidth="1"/>
    <col min="12303" max="12303" width="2.28515625" customWidth="1"/>
    <col min="12304" max="12304" width="14.7109375" customWidth="1"/>
    <col min="12305" max="12305" width="4.5703125" customWidth="1"/>
    <col min="12306" max="12306" width="4.85546875" customWidth="1"/>
    <col min="12307" max="12307" width="7" customWidth="1"/>
    <col min="12308" max="12308" width="10.85546875" bestFit="1" customWidth="1"/>
    <col min="12309" max="12309" width="10.85546875" customWidth="1"/>
    <col min="12310" max="12310" width="4" customWidth="1"/>
    <col min="12312" max="12312" width="9.28515625" bestFit="1" customWidth="1"/>
    <col min="12313" max="12313" width="10.7109375" customWidth="1"/>
    <col min="12544" max="12544" width="2" customWidth="1"/>
    <col min="12545" max="12545" width="14.85546875" customWidth="1"/>
    <col min="12546" max="12546" width="4.5703125" customWidth="1"/>
    <col min="12547" max="12547" width="4.85546875" customWidth="1"/>
    <col min="12548" max="12548" width="1.28515625" customWidth="1"/>
    <col min="12549" max="12549" width="11.28515625" customWidth="1"/>
    <col min="12550" max="12550" width="11.5703125" customWidth="1"/>
    <col min="12551" max="12551" width="9.28515625" customWidth="1"/>
    <col min="12552" max="12552" width="7.42578125" customWidth="1"/>
    <col min="12553" max="12553" width="11.28515625" customWidth="1"/>
    <col min="12554" max="12554" width="11.85546875" bestFit="1" customWidth="1"/>
    <col min="12555" max="12555" width="3" customWidth="1"/>
    <col min="12556" max="12558" width="0" hidden="1" customWidth="1"/>
    <col min="12559" max="12559" width="2.28515625" customWidth="1"/>
    <col min="12560" max="12560" width="14.7109375" customWidth="1"/>
    <col min="12561" max="12561" width="4.5703125" customWidth="1"/>
    <col min="12562" max="12562" width="4.85546875" customWidth="1"/>
    <col min="12563" max="12563" width="7" customWidth="1"/>
    <col min="12564" max="12564" width="10.85546875" bestFit="1" customWidth="1"/>
    <col min="12565" max="12565" width="10.85546875" customWidth="1"/>
    <col min="12566" max="12566" width="4" customWidth="1"/>
    <col min="12568" max="12568" width="9.28515625" bestFit="1" customWidth="1"/>
    <col min="12569" max="12569" width="10.7109375" customWidth="1"/>
    <col min="12800" max="12800" width="2" customWidth="1"/>
    <col min="12801" max="12801" width="14.85546875" customWidth="1"/>
    <col min="12802" max="12802" width="4.5703125" customWidth="1"/>
    <col min="12803" max="12803" width="4.85546875" customWidth="1"/>
    <col min="12804" max="12804" width="1.28515625" customWidth="1"/>
    <col min="12805" max="12805" width="11.28515625" customWidth="1"/>
    <col min="12806" max="12806" width="11.5703125" customWidth="1"/>
    <col min="12807" max="12807" width="9.28515625" customWidth="1"/>
    <col min="12808" max="12808" width="7.42578125" customWidth="1"/>
    <col min="12809" max="12809" width="11.28515625" customWidth="1"/>
    <col min="12810" max="12810" width="11.85546875" bestFit="1" customWidth="1"/>
    <col min="12811" max="12811" width="3" customWidth="1"/>
    <col min="12812" max="12814" width="0" hidden="1" customWidth="1"/>
    <col min="12815" max="12815" width="2.28515625" customWidth="1"/>
    <col min="12816" max="12816" width="14.7109375" customWidth="1"/>
    <col min="12817" max="12817" width="4.5703125" customWidth="1"/>
    <col min="12818" max="12818" width="4.85546875" customWidth="1"/>
    <col min="12819" max="12819" width="7" customWidth="1"/>
    <col min="12820" max="12820" width="10.85546875" bestFit="1" customWidth="1"/>
    <col min="12821" max="12821" width="10.85546875" customWidth="1"/>
    <col min="12822" max="12822" width="4" customWidth="1"/>
    <col min="12824" max="12824" width="9.28515625" bestFit="1" customWidth="1"/>
    <col min="12825" max="12825" width="10.7109375" customWidth="1"/>
    <col min="13056" max="13056" width="2" customWidth="1"/>
    <col min="13057" max="13057" width="14.85546875" customWidth="1"/>
    <col min="13058" max="13058" width="4.5703125" customWidth="1"/>
    <col min="13059" max="13059" width="4.85546875" customWidth="1"/>
    <col min="13060" max="13060" width="1.28515625" customWidth="1"/>
    <col min="13061" max="13061" width="11.28515625" customWidth="1"/>
    <col min="13062" max="13062" width="11.5703125" customWidth="1"/>
    <col min="13063" max="13063" width="9.28515625" customWidth="1"/>
    <col min="13064" max="13064" width="7.42578125" customWidth="1"/>
    <col min="13065" max="13065" width="11.28515625" customWidth="1"/>
    <col min="13066" max="13066" width="11.85546875" bestFit="1" customWidth="1"/>
    <col min="13067" max="13067" width="3" customWidth="1"/>
    <col min="13068" max="13070" width="0" hidden="1" customWidth="1"/>
    <col min="13071" max="13071" width="2.28515625" customWidth="1"/>
    <col min="13072" max="13072" width="14.7109375" customWidth="1"/>
    <col min="13073" max="13073" width="4.5703125" customWidth="1"/>
    <col min="13074" max="13074" width="4.85546875" customWidth="1"/>
    <col min="13075" max="13075" width="7" customWidth="1"/>
    <col min="13076" max="13076" width="10.85546875" bestFit="1" customWidth="1"/>
    <col min="13077" max="13077" width="10.85546875" customWidth="1"/>
    <col min="13078" max="13078" width="4" customWidth="1"/>
    <col min="13080" max="13080" width="9.28515625" bestFit="1" customWidth="1"/>
    <col min="13081" max="13081" width="10.7109375" customWidth="1"/>
    <col min="13312" max="13312" width="2" customWidth="1"/>
    <col min="13313" max="13313" width="14.85546875" customWidth="1"/>
    <col min="13314" max="13314" width="4.5703125" customWidth="1"/>
    <col min="13315" max="13315" width="4.85546875" customWidth="1"/>
    <col min="13316" max="13316" width="1.28515625" customWidth="1"/>
    <col min="13317" max="13317" width="11.28515625" customWidth="1"/>
    <col min="13318" max="13318" width="11.5703125" customWidth="1"/>
    <col min="13319" max="13319" width="9.28515625" customWidth="1"/>
    <col min="13320" max="13320" width="7.42578125" customWidth="1"/>
    <col min="13321" max="13321" width="11.28515625" customWidth="1"/>
    <col min="13322" max="13322" width="11.85546875" bestFit="1" customWidth="1"/>
    <col min="13323" max="13323" width="3" customWidth="1"/>
    <col min="13324" max="13326" width="0" hidden="1" customWidth="1"/>
    <col min="13327" max="13327" width="2.28515625" customWidth="1"/>
    <col min="13328" max="13328" width="14.7109375" customWidth="1"/>
    <col min="13329" max="13329" width="4.5703125" customWidth="1"/>
    <col min="13330" max="13330" width="4.85546875" customWidth="1"/>
    <col min="13331" max="13331" width="7" customWidth="1"/>
    <col min="13332" max="13332" width="10.85546875" bestFit="1" customWidth="1"/>
    <col min="13333" max="13333" width="10.85546875" customWidth="1"/>
    <col min="13334" max="13334" width="4" customWidth="1"/>
    <col min="13336" max="13336" width="9.28515625" bestFit="1" customWidth="1"/>
    <col min="13337" max="13337" width="10.7109375" customWidth="1"/>
    <col min="13568" max="13568" width="2" customWidth="1"/>
    <col min="13569" max="13569" width="14.85546875" customWidth="1"/>
    <col min="13570" max="13570" width="4.5703125" customWidth="1"/>
    <col min="13571" max="13571" width="4.85546875" customWidth="1"/>
    <col min="13572" max="13572" width="1.28515625" customWidth="1"/>
    <col min="13573" max="13573" width="11.28515625" customWidth="1"/>
    <col min="13574" max="13574" width="11.5703125" customWidth="1"/>
    <col min="13575" max="13575" width="9.28515625" customWidth="1"/>
    <col min="13576" max="13576" width="7.42578125" customWidth="1"/>
    <col min="13577" max="13577" width="11.28515625" customWidth="1"/>
    <col min="13578" max="13578" width="11.85546875" bestFit="1" customWidth="1"/>
    <col min="13579" max="13579" width="3" customWidth="1"/>
    <col min="13580" max="13582" width="0" hidden="1" customWidth="1"/>
    <col min="13583" max="13583" width="2.28515625" customWidth="1"/>
    <col min="13584" max="13584" width="14.7109375" customWidth="1"/>
    <col min="13585" max="13585" width="4.5703125" customWidth="1"/>
    <col min="13586" max="13586" width="4.85546875" customWidth="1"/>
    <col min="13587" max="13587" width="7" customWidth="1"/>
    <col min="13588" max="13588" width="10.85546875" bestFit="1" customWidth="1"/>
    <col min="13589" max="13589" width="10.85546875" customWidth="1"/>
    <col min="13590" max="13590" width="4" customWidth="1"/>
    <col min="13592" max="13592" width="9.28515625" bestFit="1" customWidth="1"/>
    <col min="13593" max="13593" width="10.7109375" customWidth="1"/>
    <col min="13824" max="13824" width="2" customWidth="1"/>
    <col min="13825" max="13825" width="14.85546875" customWidth="1"/>
    <col min="13826" max="13826" width="4.5703125" customWidth="1"/>
    <col min="13827" max="13827" width="4.85546875" customWidth="1"/>
    <col min="13828" max="13828" width="1.28515625" customWidth="1"/>
    <col min="13829" max="13829" width="11.28515625" customWidth="1"/>
    <col min="13830" max="13830" width="11.5703125" customWidth="1"/>
    <col min="13831" max="13831" width="9.28515625" customWidth="1"/>
    <col min="13832" max="13832" width="7.42578125" customWidth="1"/>
    <col min="13833" max="13833" width="11.28515625" customWidth="1"/>
    <col min="13834" max="13834" width="11.85546875" bestFit="1" customWidth="1"/>
    <col min="13835" max="13835" width="3" customWidth="1"/>
    <col min="13836" max="13838" width="0" hidden="1" customWidth="1"/>
    <col min="13839" max="13839" width="2.28515625" customWidth="1"/>
    <col min="13840" max="13840" width="14.7109375" customWidth="1"/>
    <col min="13841" max="13841" width="4.5703125" customWidth="1"/>
    <col min="13842" max="13842" width="4.85546875" customWidth="1"/>
    <col min="13843" max="13843" width="7" customWidth="1"/>
    <col min="13844" max="13844" width="10.85546875" bestFit="1" customWidth="1"/>
    <col min="13845" max="13845" width="10.85546875" customWidth="1"/>
    <col min="13846" max="13846" width="4" customWidth="1"/>
    <col min="13848" max="13848" width="9.28515625" bestFit="1" customWidth="1"/>
    <col min="13849" max="13849" width="10.7109375" customWidth="1"/>
    <col min="14080" max="14080" width="2" customWidth="1"/>
    <col min="14081" max="14081" width="14.85546875" customWidth="1"/>
    <col min="14082" max="14082" width="4.5703125" customWidth="1"/>
    <col min="14083" max="14083" width="4.85546875" customWidth="1"/>
    <col min="14084" max="14084" width="1.28515625" customWidth="1"/>
    <col min="14085" max="14085" width="11.28515625" customWidth="1"/>
    <col min="14086" max="14086" width="11.5703125" customWidth="1"/>
    <col min="14087" max="14087" width="9.28515625" customWidth="1"/>
    <col min="14088" max="14088" width="7.42578125" customWidth="1"/>
    <col min="14089" max="14089" width="11.28515625" customWidth="1"/>
    <col min="14090" max="14090" width="11.85546875" bestFit="1" customWidth="1"/>
    <col min="14091" max="14091" width="3" customWidth="1"/>
    <col min="14092" max="14094" width="0" hidden="1" customWidth="1"/>
    <col min="14095" max="14095" width="2.28515625" customWidth="1"/>
    <col min="14096" max="14096" width="14.7109375" customWidth="1"/>
    <col min="14097" max="14097" width="4.5703125" customWidth="1"/>
    <col min="14098" max="14098" width="4.85546875" customWidth="1"/>
    <col min="14099" max="14099" width="7" customWidth="1"/>
    <col min="14100" max="14100" width="10.85546875" bestFit="1" customWidth="1"/>
    <col min="14101" max="14101" width="10.85546875" customWidth="1"/>
    <col min="14102" max="14102" width="4" customWidth="1"/>
    <col min="14104" max="14104" width="9.28515625" bestFit="1" customWidth="1"/>
    <col min="14105" max="14105" width="10.7109375" customWidth="1"/>
    <col min="14336" max="14336" width="2" customWidth="1"/>
    <col min="14337" max="14337" width="14.85546875" customWidth="1"/>
    <col min="14338" max="14338" width="4.5703125" customWidth="1"/>
    <col min="14339" max="14339" width="4.85546875" customWidth="1"/>
    <col min="14340" max="14340" width="1.28515625" customWidth="1"/>
    <col min="14341" max="14341" width="11.28515625" customWidth="1"/>
    <col min="14342" max="14342" width="11.5703125" customWidth="1"/>
    <col min="14343" max="14343" width="9.28515625" customWidth="1"/>
    <col min="14344" max="14344" width="7.42578125" customWidth="1"/>
    <col min="14345" max="14345" width="11.28515625" customWidth="1"/>
    <col min="14346" max="14346" width="11.85546875" bestFit="1" customWidth="1"/>
    <col min="14347" max="14347" width="3" customWidth="1"/>
    <col min="14348" max="14350" width="0" hidden="1" customWidth="1"/>
    <col min="14351" max="14351" width="2.28515625" customWidth="1"/>
    <col min="14352" max="14352" width="14.7109375" customWidth="1"/>
    <col min="14353" max="14353" width="4.5703125" customWidth="1"/>
    <col min="14354" max="14354" width="4.85546875" customWidth="1"/>
    <col min="14355" max="14355" width="7" customWidth="1"/>
    <col min="14356" max="14356" width="10.85546875" bestFit="1" customWidth="1"/>
    <col min="14357" max="14357" width="10.85546875" customWidth="1"/>
    <col min="14358" max="14358" width="4" customWidth="1"/>
    <col min="14360" max="14360" width="9.28515625" bestFit="1" customWidth="1"/>
    <col min="14361" max="14361" width="10.7109375" customWidth="1"/>
    <col min="14592" max="14592" width="2" customWidth="1"/>
    <col min="14593" max="14593" width="14.85546875" customWidth="1"/>
    <col min="14594" max="14594" width="4.5703125" customWidth="1"/>
    <col min="14595" max="14595" width="4.85546875" customWidth="1"/>
    <col min="14596" max="14596" width="1.28515625" customWidth="1"/>
    <col min="14597" max="14597" width="11.28515625" customWidth="1"/>
    <col min="14598" max="14598" width="11.5703125" customWidth="1"/>
    <col min="14599" max="14599" width="9.28515625" customWidth="1"/>
    <col min="14600" max="14600" width="7.42578125" customWidth="1"/>
    <col min="14601" max="14601" width="11.28515625" customWidth="1"/>
    <col min="14602" max="14602" width="11.85546875" bestFit="1" customWidth="1"/>
    <col min="14603" max="14603" width="3" customWidth="1"/>
    <col min="14604" max="14606" width="0" hidden="1" customWidth="1"/>
    <col min="14607" max="14607" width="2.28515625" customWidth="1"/>
    <col min="14608" max="14608" width="14.7109375" customWidth="1"/>
    <col min="14609" max="14609" width="4.5703125" customWidth="1"/>
    <col min="14610" max="14610" width="4.85546875" customWidth="1"/>
    <col min="14611" max="14611" width="7" customWidth="1"/>
    <col min="14612" max="14612" width="10.85546875" bestFit="1" customWidth="1"/>
    <col min="14613" max="14613" width="10.85546875" customWidth="1"/>
    <col min="14614" max="14614" width="4" customWidth="1"/>
    <col min="14616" max="14616" width="9.28515625" bestFit="1" customWidth="1"/>
    <col min="14617" max="14617" width="10.7109375" customWidth="1"/>
    <col min="14848" max="14848" width="2" customWidth="1"/>
    <col min="14849" max="14849" width="14.85546875" customWidth="1"/>
    <col min="14850" max="14850" width="4.5703125" customWidth="1"/>
    <col min="14851" max="14851" width="4.85546875" customWidth="1"/>
    <col min="14852" max="14852" width="1.28515625" customWidth="1"/>
    <col min="14853" max="14853" width="11.28515625" customWidth="1"/>
    <col min="14854" max="14854" width="11.5703125" customWidth="1"/>
    <col min="14855" max="14855" width="9.28515625" customWidth="1"/>
    <col min="14856" max="14856" width="7.42578125" customWidth="1"/>
    <col min="14857" max="14857" width="11.28515625" customWidth="1"/>
    <col min="14858" max="14858" width="11.85546875" bestFit="1" customWidth="1"/>
    <col min="14859" max="14859" width="3" customWidth="1"/>
    <col min="14860" max="14862" width="0" hidden="1" customWidth="1"/>
    <col min="14863" max="14863" width="2.28515625" customWidth="1"/>
    <col min="14864" max="14864" width="14.7109375" customWidth="1"/>
    <col min="14865" max="14865" width="4.5703125" customWidth="1"/>
    <col min="14866" max="14866" width="4.85546875" customWidth="1"/>
    <col min="14867" max="14867" width="7" customWidth="1"/>
    <col min="14868" max="14868" width="10.85546875" bestFit="1" customWidth="1"/>
    <col min="14869" max="14869" width="10.85546875" customWidth="1"/>
    <col min="14870" max="14870" width="4" customWidth="1"/>
    <col min="14872" max="14872" width="9.28515625" bestFit="1" customWidth="1"/>
    <col min="14873" max="14873" width="10.7109375" customWidth="1"/>
    <col min="15104" max="15104" width="2" customWidth="1"/>
    <col min="15105" max="15105" width="14.85546875" customWidth="1"/>
    <col min="15106" max="15106" width="4.5703125" customWidth="1"/>
    <col min="15107" max="15107" width="4.85546875" customWidth="1"/>
    <col min="15108" max="15108" width="1.28515625" customWidth="1"/>
    <col min="15109" max="15109" width="11.28515625" customWidth="1"/>
    <col min="15110" max="15110" width="11.5703125" customWidth="1"/>
    <col min="15111" max="15111" width="9.28515625" customWidth="1"/>
    <col min="15112" max="15112" width="7.42578125" customWidth="1"/>
    <col min="15113" max="15113" width="11.28515625" customWidth="1"/>
    <col min="15114" max="15114" width="11.85546875" bestFit="1" customWidth="1"/>
    <col min="15115" max="15115" width="3" customWidth="1"/>
    <col min="15116" max="15118" width="0" hidden="1" customWidth="1"/>
    <col min="15119" max="15119" width="2.28515625" customWidth="1"/>
    <col min="15120" max="15120" width="14.7109375" customWidth="1"/>
    <col min="15121" max="15121" width="4.5703125" customWidth="1"/>
    <col min="15122" max="15122" width="4.85546875" customWidth="1"/>
    <col min="15123" max="15123" width="7" customWidth="1"/>
    <col min="15124" max="15124" width="10.85546875" bestFit="1" customWidth="1"/>
    <col min="15125" max="15125" width="10.85546875" customWidth="1"/>
    <col min="15126" max="15126" width="4" customWidth="1"/>
    <col min="15128" max="15128" width="9.28515625" bestFit="1" customWidth="1"/>
    <col min="15129" max="15129" width="10.7109375" customWidth="1"/>
    <col min="15360" max="15360" width="2" customWidth="1"/>
    <col min="15361" max="15361" width="14.85546875" customWidth="1"/>
    <col min="15362" max="15362" width="4.5703125" customWidth="1"/>
    <col min="15363" max="15363" width="4.85546875" customWidth="1"/>
    <col min="15364" max="15364" width="1.28515625" customWidth="1"/>
    <col min="15365" max="15365" width="11.28515625" customWidth="1"/>
    <col min="15366" max="15366" width="11.5703125" customWidth="1"/>
    <col min="15367" max="15367" width="9.28515625" customWidth="1"/>
    <col min="15368" max="15368" width="7.42578125" customWidth="1"/>
    <col min="15369" max="15369" width="11.28515625" customWidth="1"/>
    <col min="15370" max="15370" width="11.85546875" bestFit="1" customWidth="1"/>
    <col min="15371" max="15371" width="3" customWidth="1"/>
    <col min="15372" max="15374" width="0" hidden="1" customWidth="1"/>
    <col min="15375" max="15375" width="2.28515625" customWidth="1"/>
    <col min="15376" max="15376" width="14.7109375" customWidth="1"/>
    <col min="15377" max="15377" width="4.5703125" customWidth="1"/>
    <col min="15378" max="15378" width="4.85546875" customWidth="1"/>
    <col min="15379" max="15379" width="7" customWidth="1"/>
    <col min="15380" max="15380" width="10.85546875" bestFit="1" customWidth="1"/>
    <col min="15381" max="15381" width="10.85546875" customWidth="1"/>
    <col min="15382" max="15382" width="4" customWidth="1"/>
    <col min="15384" max="15384" width="9.28515625" bestFit="1" customWidth="1"/>
    <col min="15385" max="15385" width="10.7109375" customWidth="1"/>
    <col min="15616" max="15616" width="2" customWidth="1"/>
    <col min="15617" max="15617" width="14.85546875" customWidth="1"/>
    <col min="15618" max="15618" width="4.5703125" customWidth="1"/>
    <col min="15619" max="15619" width="4.85546875" customWidth="1"/>
    <col min="15620" max="15620" width="1.28515625" customWidth="1"/>
    <col min="15621" max="15621" width="11.28515625" customWidth="1"/>
    <col min="15622" max="15622" width="11.5703125" customWidth="1"/>
    <col min="15623" max="15623" width="9.28515625" customWidth="1"/>
    <col min="15624" max="15624" width="7.42578125" customWidth="1"/>
    <col min="15625" max="15625" width="11.28515625" customWidth="1"/>
    <col min="15626" max="15626" width="11.85546875" bestFit="1" customWidth="1"/>
    <col min="15627" max="15627" width="3" customWidth="1"/>
    <col min="15628" max="15630" width="0" hidden="1" customWidth="1"/>
    <col min="15631" max="15631" width="2.28515625" customWidth="1"/>
    <col min="15632" max="15632" width="14.7109375" customWidth="1"/>
    <col min="15633" max="15633" width="4.5703125" customWidth="1"/>
    <col min="15634" max="15634" width="4.85546875" customWidth="1"/>
    <col min="15635" max="15635" width="7" customWidth="1"/>
    <col min="15636" max="15636" width="10.85546875" bestFit="1" customWidth="1"/>
    <col min="15637" max="15637" width="10.85546875" customWidth="1"/>
    <col min="15638" max="15638" width="4" customWidth="1"/>
    <col min="15640" max="15640" width="9.28515625" bestFit="1" customWidth="1"/>
    <col min="15641" max="15641" width="10.7109375" customWidth="1"/>
    <col min="15872" max="15872" width="2" customWidth="1"/>
    <col min="15873" max="15873" width="14.85546875" customWidth="1"/>
    <col min="15874" max="15874" width="4.5703125" customWidth="1"/>
    <col min="15875" max="15875" width="4.85546875" customWidth="1"/>
    <col min="15876" max="15876" width="1.28515625" customWidth="1"/>
    <col min="15877" max="15877" width="11.28515625" customWidth="1"/>
    <col min="15878" max="15878" width="11.5703125" customWidth="1"/>
    <col min="15879" max="15879" width="9.28515625" customWidth="1"/>
    <col min="15880" max="15880" width="7.42578125" customWidth="1"/>
    <col min="15881" max="15881" width="11.28515625" customWidth="1"/>
    <col min="15882" max="15882" width="11.85546875" bestFit="1" customWidth="1"/>
    <col min="15883" max="15883" width="3" customWidth="1"/>
    <col min="15884" max="15886" width="0" hidden="1" customWidth="1"/>
    <col min="15887" max="15887" width="2.28515625" customWidth="1"/>
    <col min="15888" max="15888" width="14.7109375" customWidth="1"/>
    <col min="15889" max="15889" width="4.5703125" customWidth="1"/>
    <col min="15890" max="15890" width="4.85546875" customWidth="1"/>
    <col min="15891" max="15891" width="7" customWidth="1"/>
    <col min="15892" max="15892" width="10.85546875" bestFit="1" customWidth="1"/>
    <col min="15893" max="15893" width="10.85546875" customWidth="1"/>
    <col min="15894" max="15894" width="4" customWidth="1"/>
    <col min="15896" max="15896" width="9.28515625" bestFit="1" customWidth="1"/>
    <col min="15897" max="15897" width="10.7109375" customWidth="1"/>
    <col min="16128" max="16128" width="2" customWidth="1"/>
    <col min="16129" max="16129" width="14.85546875" customWidth="1"/>
    <col min="16130" max="16130" width="4.5703125" customWidth="1"/>
    <col min="16131" max="16131" width="4.85546875" customWidth="1"/>
    <col min="16132" max="16132" width="1.28515625" customWidth="1"/>
    <col min="16133" max="16133" width="11.28515625" customWidth="1"/>
    <col min="16134" max="16134" width="11.5703125" customWidth="1"/>
    <col min="16135" max="16135" width="9.28515625" customWidth="1"/>
    <col min="16136" max="16136" width="7.42578125" customWidth="1"/>
    <col min="16137" max="16137" width="11.28515625" customWidth="1"/>
    <col min="16138" max="16138" width="11.85546875" bestFit="1" customWidth="1"/>
    <col min="16139" max="16139" width="3" customWidth="1"/>
    <col min="16140" max="16142" width="0" hidden="1" customWidth="1"/>
    <col min="16143" max="16143" width="2.28515625" customWidth="1"/>
    <col min="16144" max="16144" width="14.7109375" customWidth="1"/>
    <col min="16145" max="16145" width="4.5703125" customWidth="1"/>
    <col min="16146" max="16146" width="4.85546875" customWidth="1"/>
    <col min="16147" max="16147" width="7" customWidth="1"/>
    <col min="16148" max="16148" width="10.85546875" bestFit="1" customWidth="1"/>
    <col min="16149" max="16149" width="10.85546875" customWidth="1"/>
    <col min="16150" max="16150" width="4" customWidth="1"/>
    <col min="16152" max="16152" width="9.28515625" bestFit="1" customWidth="1"/>
    <col min="16153" max="16153" width="10.71093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ht="15.75" x14ac:dyDescent="0.25">
      <c r="A4" s="2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P4" s="2"/>
      <c r="Q4" s="2" t="s">
        <v>0</v>
      </c>
      <c r="R4" s="2"/>
      <c r="S4" s="2"/>
      <c r="T4" s="2"/>
      <c r="U4" s="2"/>
      <c r="V4" s="2"/>
      <c r="W4" s="2"/>
      <c r="X4" s="2"/>
      <c r="Y4" s="2"/>
      <c r="Z4" s="4"/>
    </row>
    <row r="5" spans="1:2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P5" s="5"/>
      <c r="Q5" s="5"/>
      <c r="R5" s="5"/>
      <c r="S5" s="5"/>
      <c r="T5" s="5"/>
      <c r="U5" s="5"/>
      <c r="V5" s="5"/>
      <c r="W5" s="5"/>
      <c r="X5" s="5"/>
      <c r="Y5" s="5"/>
      <c r="Z5" s="1"/>
    </row>
    <row r="6" spans="1:26" x14ac:dyDescent="0.25">
      <c r="A6" s="5" t="s">
        <v>1</v>
      </c>
      <c r="B6" s="5"/>
      <c r="C6" s="5"/>
      <c r="D6" s="5"/>
      <c r="E6" s="72" t="s">
        <v>2</v>
      </c>
      <c r="F6" s="73"/>
      <c r="G6" s="73"/>
      <c r="H6" s="74"/>
      <c r="I6" s="5"/>
      <c r="J6" s="5"/>
      <c r="K6" s="6"/>
      <c r="P6" s="5"/>
      <c r="Q6" s="5" t="s">
        <v>3</v>
      </c>
      <c r="R6" s="5"/>
      <c r="S6" s="5"/>
      <c r="T6" s="5"/>
      <c r="U6" s="7">
        <v>15</v>
      </c>
      <c r="V6" s="5"/>
      <c r="W6" s="5"/>
      <c r="X6" s="5"/>
      <c r="Y6" s="5"/>
      <c r="Z6" s="1"/>
    </row>
    <row r="7" spans="1:26" x14ac:dyDescent="0.25">
      <c r="A7" s="5" t="s">
        <v>4</v>
      </c>
      <c r="B7" s="5"/>
      <c r="C7" s="5"/>
      <c r="D7" s="5"/>
      <c r="E7" s="75">
        <v>12</v>
      </c>
      <c r="F7" s="76"/>
      <c r="G7" s="76"/>
      <c r="H7" s="77"/>
      <c r="I7" s="5"/>
      <c r="J7" s="5"/>
      <c r="K7" s="6"/>
      <c r="P7" s="5"/>
      <c r="Q7" s="5" t="s">
        <v>5</v>
      </c>
      <c r="R7" s="5"/>
      <c r="S7" s="5"/>
      <c r="T7" s="5"/>
      <c r="U7" s="8">
        <v>30</v>
      </c>
      <c r="V7" s="5"/>
      <c r="W7" s="5"/>
      <c r="X7" s="5"/>
      <c r="Y7" s="5"/>
      <c r="Z7" s="1"/>
    </row>
    <row r="8" spans="1:26" x14ac:dyDescent="0.25">
      <c r="A8" s="5" t="s">
        <v>6</v>
      </c>
      <c r="B8" s="5"/>
      <c r="C8" s="5"/>
      <c r="D8" s="5"/>
      <c r="E8" s="78">
        <v>21513</v>
      </c>
      <c r="F8" s="79"/>
      <c r="G8" s="79"/>
      <c r="H8" s="80"/>
      <c r="I8" s="5"/>
      <c r="J8" s="5"/>
      <c r="K8" s="6"/>
      <c r="L8" t="str">
        <f>IF(L15=2,"nee"," ")</f>
        <v xml:space="preserve"> </v>
      </c>
      <c r="M8" s="9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1"/>
    </row>
    <row r="9" spans="1:26" x14ac:dyDescent="0.25">
      <c r="A9" s="5"/>
      <c r="B9" s="5"/>
      <c r="C9" s="5"/>
      <c r="D9" s="10"/>
      <c r="E9" s="11">
        <f ca="1">TODAY()</f>
        <v>43642</v>
      </c>
      <c r="F9" s="5"/>
      <c r="G9" s="5"/>
      <c r="H9" s="5"/>
      <c r="I9" s="5"/>
      <c r="J9" s="5"/>
      <c r="K9" s="6"/>
      <c r="L9" t="str">
        <f>IF(L15=2,"ja", " ")</f>
        <v xml:space="preserve"> </v>
      </c>
      <c r="P9" s="5"/>
      <c r="Q9" s="5"/>
      <c r="R9" s="5"/>
      <c r="S9" s="5"/>
      <c r="T9" s="5"/>
      <c r="U9" s="5"/>
      <c r="V9" s="5"/>
      <c r="W9" s="5"/>
      <c r="X9" s="5"/>
      <c r="Y9" s="5"/>
      <c r="Z9" s="1"/>
    </row>
    <row r="10" spans="1:26" x14ac:dyDescent="0.25">
      <c r="A10" s="5" t="s">
        <v>7</v>
      </c>
      <c r="B10" s="5"/>
      <c r="C10" s="5"/>
      <c r="D10" s="5"/>
      <c r="E10" s="12">
        <f ca="1">FLOOR(((E9-E8)/365.25),1)</f>
        <v>60</v>
      </c>
      <c r="F10" s="5"/>
      <c r="G10" s="5" t="str">
        <f>IF(L15=2,"partner AOW gerechtigd?"," ")</f>
        <v xml:space="preserve"> </v>
      </c>
      <c r="H10" s="5"/>
      <c r="I10" s="5"/>
      <c r="J10" s="5"/>
      <c r="K10" s="6"/>
      <c r="P10" s="5"/>
      <c r="Q10" s="5"/>
      <c r="R10" s="5"/>
      <c r="S10" s="5"/>
      <c r="T10" s="5"/>
      <c r="U10" s="5"/>
      <c r="V10" s="5"/>
      <c r="W10" s="5"/>
      <c r="X10" s="5"/>
      <c r="Y10" s="5"/>
      <c r="Z10" s="1"/>
    </row>
    <row r="11" spans="1:26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1"/>
    </row>
    <row r="12" spans="1:26" x14ac:dyDescent="0.2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t="s">
        <v>9</v>
      </c>
      <c r="P12" s="5"/>
      <c r="Q12" s="5"/>
      <c r="R12" s="5"/>
      <c r="S12" s="5"/>
      <c r="T12" s="5"/>
      <c r="U12" s="5"/>
      <c r="V12" s="5"/>
      <c r="W12" s="13"/>
      <c r="X12" s="5"/>
      <c r="Y12" s="5"/>
      <c r="Z12" s="1"/>
    </row>
    <row r="13" spans="1:2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t="s">
        <v>10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</row>
    <row r="14" spans="1:26" ht="8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t="s">
        <v>11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</row>
    <row r="15" spans="1:26" x14ac:dyDescent="0.25">
      <c r="A15" s="5" t="s">
        <v>12</v>
      </c>
      <c r="B15" s="5"/>
      <c r="C15" s="5"/>
      <c r="D15" s="5"/>
      <c r="E15" s="14">
        <f>M18</f>
        <v>1237.0999999999999</v>
      </c>
      <c r="F15" s="5"/>
      <c r="G15" s="5"/>
      <c r="H15" s="5"/>
      <c r="I15" s="5"/>
      <c r="J15" s="5"/>
      <c r="K15" s="6"/>
      <c r="L15" s="15">
        <v>1</v>
      </c>
      <c r="M15" s="16">
        <f>IF(L15=1,1237.1,0)</f>
        <v>1237.0999999999999</v>
      </c>
      <c r="P15" s="5"/>
      <c r="Q15" s="5" t="s">
        <v>12</v>
      </c>
      <c r="R15" s="5"/>
      <c r="S15" s="5"/>
      <c r="T15" s="5"/>
      <c r="U15" s="14">
        <f>E15*U6/U7</f>
        <v>618.54999999999995</v>
      </c>
      <c r="V15" s="5"/>
      <c r="W15" s="5"/>
      <c r="X15" s="5"/>
      <c r="Y15" s="5"/>
      <c r="Z15" s="1"/>
    </row>
    <row r="16" spans="1:26" ht="5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M16" s="16">
        <f>IF(L15=2,grondslagen!K6,0)</f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1"/>
    </row>
    <row r="17" spans="1:26" x14ac:dyDescent="0.25">
      <c r="A17" s="5" t="s">
        <v>13</v>
      </c>
      <c r="B17" s="5"/>
      <c r="C17" s="5"/>
      <c r="D17" s="5"/>
      <c r="E17" s="17"/>
      <c r="F17" s="5"/>
      <c r="G17" s="5"/>
      <c r="H17" s="5"/>
      <c r="I17" s="5"/>
      <c r="J17" s="18" t="str">
        <f>IF(AND(L15=2,M8=2),"partner AOW leeftijd? In deze berekening wordt", " ")</f>
        <v xml:space="preserve"> </v>
      </c>
      <c r="K17" s="6"/>
      <c r="M17" s="16">
        <f>IF(L15=3,grondslagen!F6,0)</f>
        <v>0</v>
      </c>
      <c r="P17" s="5"/>
      <c r="Q17" s="5" t="s">
        <v>13</v>
      </c>
      <c r="R17" s="5"/>
      <c r="S17" s="5"/>
      <c r="T17" s="5"/>
      <c r="U17" s="65">
        <f>E17*U6/U7</f>
        <v>0</v>
      </c>
      <c r="V17" s="5"/>
      <c r="W17" s="5"/>
      <c r="X17" s="5"/>
      <c r="Y17" s="5"/>
      <c r="Z17" s="1"/>
    </row>
    <row r="18" spans="1:26" ht="7.5" customHeight="1" x14ac:dyDescent="0.25">
      <c r="A18" s="5"/>
      <c r="B18" s="5"/>
      <c r="C18" s="5"/>
      <c r="D18" s="5"/>
      <c r="E18" s="19"/>
      <c r="F18" s="5"/>
      <c r="G18" s="5"/>
      <c r="H18" s="5"/>
      <c r="I18" s="5"/>
      <c r="J18" s="5"/>
      <c r="K18" s="6"/>
      <c r="M18" s="16">
        <f>SUM(M15:M17)</f>
        <v>1237.0999999999999</v>
      </c>
      <c r="P18" s="5"/>
      <c r="Q18" s="5"/>
      <c r="R18" s="5"/>
      <c r="S18" s="5"/>
      <c r="T18" s="5"/>
      <c r="U18" s="66"/>
      <c r="V18" s="5"/>
      <c r="W18" s="5"/>
      <c r="X18" s="5"/>
      <c r="Y18" s="5"/>
      <c r="Z18" s="1"/>
    </row>
    <row r="19" spans="1:26" x14ac:dyDescent="0.25">
      <c r="A19" s="5" t="s">
        <v>14</v>
      </c>
      <c r="B19" s="5"/>
      <c r="C19" s="5"/>
      <c r="D19" s="5"/>
      <c r="E19" s="14">
        <f>E15-E17</f>
        <v>1237.0999999999999</v>
      </c>
      <c r="F19" s="5"/>
      <c r="G19" s="5"/>
      <c r="H19" s="5"/>
      <c r="I19" s="5"/>
      <c r="J19" s="18" t="str">
        <f>IF(AND(L15=2,M8=2),"er van uit gegaan dat de SVB de Lhk toepast.          "," ")</f>
        <v xml:space="preserve"> </v>
      </c>
      <c r="K19" s="6"/>
      <c r="P19" s="5"/>
      <c r="Q19" s="5" t="s">
        <v>14</v>
      </c>
      <c r="R19" s="5"/>
      <c r="S19" s="5"/>
      <c r="T19" s="5"/>
      <c r="U19" s="14">
        <f>U15-U17</f>
        <v>618.54999999999995</v>
      </c>
      <c r="V19" s="5"/>
      <c r="W19" s="5"/>
      <c r="X19" s="5"/>
      <c r="Y19" s="5"/>
      <c r="Z19" s="1"/>
    </row>
    <row r="20" spans="1:26" x14ac:dyDescent="0.25">
      <c r="A20" s="5"/>
      <c r="B20" s="5"/>
      <c r="C20" s="5"/>
      <c r="D20" s="5"/>
      <c r="E20" s="14"/>
      <c r="F20" s="5"/>
      <c r="G20" s="5"/>
      <c r="H20" s="5"/>
      <c r="I20" s="5"/>
      <c r="J20" s="5"/>
      <c r="K20" s="6"/>
      <c r="P20" s="5"/>
      <c r="Q20" s="5"/>
      <c r="R20" s="5"/>
      <c r="S20" s="5"/>
      <c r="T20" s="5"/>
      <c r="U20" s="14"/>
      <c r="V20" s="5"/>
      <c r="W20" s="5"/>
      <c r="X20" s="5"/>
      <c r="Y20" s="5"/>
      <c r="Z20" s="1"/>
    </row>
    <row r="21" spans="1:26" x14ac:dyDescent="0.25">
      <c r="A21" s="5" t="s">
        <v>15</v>
      </c>
      <c r="B21" s="5"/>
      <c r="C21" s="5"/>
      <c r="D21" s="5"/>
      <c r="E21" s="5"/>
      <c r="F21" s="5"/>
      <c r="G21" s="5"/>
      <c r="H21" s="5" t="s">
        <v>16</v>
      </c>
      <c r="I21" s="17">
        <v>0</v>
      </c>
      <c r="J21" s="5"/>
      <c r="K21" s="6"/>
      <c r="L21" t="s">
        <v>17</v>
      </c>
      <c r="P21" s="5"/>
      <c r="Q21" s="5" t="s">
        <v>15</v>
      </c>
      <c r="R21" s="5"/>
      <c r="S21" s="5"/>
      <c r="T21" s="5"/>
      <c r="U21" s="5"/>
      <c r="V21" s="5"/>
      <c r="W21" s="5" t="s">
        <v>16</v>
      </c>
      <c r="X21" s="65">
        <f>I21*U6/U7</f>
        <v>0</v>
      </c>
      <c r="Y21" s="5"/>
      <c r="Z21" s="1"/>
    </row>
    <row r="22" spans="1:26" x14ac:dyDescent="0.25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6"/>
      <c r="L22" t="s">
        <v>19</v>
      </c>
      <c r="P22" s="5"/>
      <c r="Q22" s="5" t="s">
        <v>18</v>
      </c>
      <c r="R22" s="5"/>
      <c r="S22" s="5"/>
      <c r="T22" s="5"/>
      <c r="U22" s="5"/>
      <c r="V22" s="5"/>
      <c r="W22" s="5"/>
      <c r="X22" s="5"/>
      <c r="Y22" s="5"/>
      <c r="Z22" s="1"/>
    </row>
    <row r="23" spans="1:2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6"/>
      <c r="L23" s="1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1"/>
    </row>
    <row r="24" spans="1:2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1"/>
    </row>
    <row r="25" spans="1:26" x14ac:dyDescent="0.25">
      <c r="A25" s="20" t="s">
        <v>20</v>
      </c>
      <c r="B25" s="20"/>
      <c r="C25" s="20"/>
      <c r="D25" s="20"/>
      <c r="E25" s="21">
        <f>M27</f>
        <v>1237.0999999999999</v>
      </c>
      <c r="F25" s="20"/>
      <c r="G25" s="20"/>
      <c r="H25" s="20"/>
      <c r="I25" s="20"/>
      <c r="J25" s="20"/>
      <c r="K25" s="6"/>
      <c r="M25">
        <f>IF(L23=1,E19,0)</f>
        <v>1237.0999999999999</v>
      </c>
      <c r="P25" s="20"/>
      <c r="Q25" s="20" t="s">
        <v>20</v>
      </c>
      <c r="R25" s="20"/>
      <c r="S25" s="20"/>
      <c r="T25" s="20"/>
      <c r="U25" s="21">
        <f>E25*U6/U7</f>
        <v>618.54999999999995</v>
      </c>
      <c r="V25" s="20"/>
      <c r="W25" s="20"/>
      <c r="X25" s="20"/>
      <c r="Y25" s="20"/>
      <c r="Z25" s="1"/>
    </row>
    <row r="26" spans="1:26" x14ac:dyDescent="0.25">
      <c r="A26" s="20" t="s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6"/>
      <c r="M26" s="22">
        <f>IF(L23=2,N26,0)</f>
        <v>0</v>
      </c>
      <c r="N26">
        <f>IF(AND(L23=2,E19&gt;I21),I21,E19)</f>
        <v>1237.0999999999999</v>
      </c>
      <c r="P26" s="20"/>
      <c r="Q26" s="20" t="s">
        <v>21</v>
      </c>
      <c r="R26" s="20"/>
      <c r="S26" s="20"/>
      <c r="T26" s="20"/>
      <c r="U26" s="20"/>
      <c r="V26" s="20"/>
      <c r="W26" s="20"/>
      <c r="X26" s="20"/>
      <c r="Y26" s="20"/>
      <c r="Z26" s="1"/>
    </row>
    <row r="27" spans="1:26" x14ac:dyDescent="0.25">
      <c r="A27" s="20" t="s">
        <v>22</v>
      </c>
      <c r="B27" s="23">
        <v>1</v>
      </c>
      <c r="C27" s="20"/>
      <c r="D27" s="20"/>
      <c r="E27" s="20"/>
      <c r="F27" s="20"/>
      <c r="G27" s="20"/>
      <c r="H27" s="20"/>
      <c r="I27" s="20"/>
      <c r="J27" s="20"/>
      <c r="K27" s="6"/>
      <c r="M27">
        <f>SUM(M25:M26)</f>
        <v>1237.0999999999999</v>
      </c>
      <c r="P27" s="20"/>
      <c r="Q27" s="20" t="s">
        <v>22</v>
      </c>
      <c r="R27" s="23">
        <f>B27</f>
        <v>1</v>
      </c>
      <c r="S27" s="20"/>
      <c r="T27" s="20"/>
      <c r="U27" s="20"/>
      <c r="V27" s="20"/>
      <c r="W27" s="20"/>
      <c r="X27" s="20"/>
      <c r="Y27" s="20"/>
      <c r="Z27" s="1"/>
    </row>
    <row r="28" spans="1:26" x14ac:dyDescent="0.25">
      <c r="A28" s="20" t="s">
        <v>23</v>
      </c>
      <c r="B28" s="23">
        <v>0</v>
      </c>
      <c r="C28" s="20"/>
      <c r="D28" s="20"/>
      <c r="E28" s="20" t="s">
        <v>24</v>
      </c>
      <c r="F28" s="20"/>
      <c r="G28" s="20"/>
      <c r="H28" s="20"/>
      <c r="I28" s="20" t="s">
        <v>23</v>
      </c>
      <c r="J28" s="20"/>
      <c r="K28" s="6"/>
      <c r="P28" s="20"/>
      <c r="Q28" s="20" t="s">
        <v>23</v>
      </c>
      <c r="R28" s="23">
        <f>B28</f>
        <v>0</v>
      </c>
      <c r="S28" s="20"/>
      <c r="T28" s="20"/>
      <c r="U28" s="20" t="s">
        <v>24</v>
      </c>
      <c r="V28" s="20"/>
      <c r="W28" s="20"/>
      <c r="X28" s="20" t="s">
        <v>23</v>
      </c>
      <c r="Y28" s="20"/>
      <c r="Z28" s="1"/>
    </row>
    <row r="29" spans="1:26" x14ac:dyDescent="0.25">
      <c r="A29" s="20" t="s">
        <v>25</v>
      </c>
      <c r="B29" s="20"/>
      <c r="C29" s="20"/>
      <c r="D29" s="20"/>
      <c r="E29" s="21">
        <f>IF(L15=2,E25/2,E25)</f>
        <v>1237.0999999999999</v>
      </c>
      <c r="F29" s="20"/>
      <c r="G29" s="20"/>
      <c r="H29" s="20"/>
      <c r="I29" s="21">
        <f>IF(L15=2,E25/2,0)</f>
        <v>0</v>
      </c>
      <c r="J29" s="20"/>
      <c r="K29" s="6"/>
      <c r="P29" s="20"/>
      <c r="Q29" s="20" t="s">
        <v>25</v>
      </c>
      <c r="R29" s="20"/>
      <c r="S29" s="20"/>
      <c r="T29" s="20"/>
      <c r="U29" s="21">
        <f>E29*U6/U7</f>
        <v>618.54999999999995</v>
      </c>
      <c r="V29" s="20"/>
      <c r="W29" s="20"/>
      <c r="X29" s="21">
        <f>I29*U6/U7</f>
        <v>0</v>
      </c>
      <c r="Y29" s="20"/>
      <c r="Z29" s="1"/>
    </row>
    <row r="30" spans="1:26" x14ac:dyDescent="0.25">
      <c r="A30" s="20" t="s">
        <v>26</v>
      </c>
      <c r="B30" s="20"/>
      <c r="C30" s="20"/>
      <c r="D30" s="20"/>
      <c r="E30" s="24">
        <f>(E29*8/108)</f>
        <v>91.637037037037032</v>
      </c>
      <c r="F30" s="20"/>
      <c r="G30" s="20"/>
      <c r="H30" s="20"/>
      <c r="I30" s="24">
        <f>I29*8/108</f>
        <v>0</v>
      </c>
      <c r="J30" s="20"/>
      <c r="K30" s="6"/>
      <c r="P30" s="20"/>
      <c r="Q30" s="20" t="s">
        <v>26</v>
      </c>
      <c r="R30" s="20"/>
      <c r="S30" s="20"/>
      <c r="T30" s="20"/>
      <c r="U30" s="24">
        <f>(U29*8/108)</f>
        <v>45.818518518518516</v>
      </c>
      <c r="V30" s="20"/>
      <c r="W30" s="20"/>
      <c r="X30" s="24">
        <f>X29*8/108</f>
        <v>0</v>
      </c>
      <c r="Y30" s="20"/>
      <c r="Z30" s="1"/>
    </row>
    <row r="31" spans="1:26" x14ac:dyDescent="0.25">
      <c r="A31" s="25" t="s">
        <v>27</v>
      </c>
      <c r="B31" s="25"/>
      <c r="C31" s="25"/>
      <c r="D31" s="25"/>
      <c r="E31" s="26">
        <f>E29-E30</f>
        <v>1145.4629629629628</v>
      </c>
      <c r="F31" s="25"/>
      <c r="G31" s="25"/>
      <c r="H31" s="25"/>
      <c r="I31" s="26">
        <f>I29-I30</f>
        <v>0</v>
      </c>
      <c r="J31" s="25"/>
      <c r="K31" s="6"/>
      <c r="M31">
        <f>IF(AND((I46*108%)&gt;6167,(F39*108%)&lt;20143),FLOOR(I36*18.65%,0.01),0)</f>
        <v>0</v>
      </c>
      <c r="N31">
        <f>IF((I46*108%)&lt;20143,FLOOR(I36*18.65%,0.01),0)</f>
        <v>0</v>
      </c>
      <c r="P31" s="20"/>
      <c r="Q31" s="25"/>
      <c r="R31" s="25"/>
      <c r="S31" s="25"/>
      <c r="T31" s="25"/>
      <c r="U31" s="26">
        <f>ABS(U29-U30)</f>
        <v>572.73148148148141</v>
      </c>
      <c r="V31" s="25"/>
      <c r="W31" s="25"/>
      <c r="X31" s="26">
        <f>X29-X30</f>
        <v>0</v>
      </c>
      <c r="Y31" s="25"/>
      <c r="Z31" s="1"/>
    </row>
    <row r="32" spans="1:26" x14ac:dyDescent="0.25">
      <c r="A32" s="27" t="s">
        <v>28</v>
      </c>
      <c r="B32" s="27"/>
      <c r="C32" s="27"/>
      <c r="D32" s="27"/>
      <c r="E32" s="27"/>
      <c r="F32" s="28">
        <f>FLOOR(E31*6.75%,0.01)</f>
        <v>77.31</v>
      </c>
      <c r="G32" s="20"/>
      <c r="H32" s="20"/>
      <c r="I32" s="27"/>
      <c r="J32" s="28">
        <f>FLOOR(I31*6.75%,0.01)</f>
        <v>0</v>
      </c>
      <c r="K32" s="6"/>
      <c r="M32" s="22">
        <f>IF((I46*108%)&gt;20142,FLOOR(I36*22.95%,0.01),0)</f>
        <v>0</v>
      </c>
      <c r="N32" s="22">
        <f>IF((F39*108%)&gt;20142,FLOOR(I36*22.95%,0.01),0)</f>
        <v>0</v>
      </c>
      <c r="P32" s="20"/>
      <c r="Q32" s="27" t="s">
        <v>29</v>
      </c>
      <c r="R32" s="27"/>
      <c r="S32" s="27"/>
      <c r="T32" s="27"/>
      <c r="U32" s="27"/>
      <c r="V32" s="28">
        <f>FLOOR(U31*6.75%,0.01)</f>
        <v>38.65</v>
      </c>
      <c r="W32" s="29"/>
      <c r="X32" s="28"/>
      <c r="Y32" s="28">
        <f>FLOOR(X31*6.75%,0.01)</f>
        <v>0</v>
      </c>
      <c r="Z32" s="1"/>
    </row>
    <row r="33" spans="1:26" x14ac:dyDescent="0.25">
      <c r="A33" s="20" t="s">
        <v>30</v>
      </c>
      <c r="B33" s="20"/>
      <c r="C33" s="20"/>
      <c r="D33" s="20"/>
      <c r="E33" s="24">
        <f>IF(B27=1,-F54,-F52)</f>
        <v>-230.92</v>
      </c>
      <c r="F33" s="24"/>
      <c r="G33" s="24"/>
      <c r="H33" s="24"/>
      <c r="I33" s="24">
        <f>IF(M8=1,M50,L50)</f>
        <v>0</v>
      </c>
      <c r="J33" s="20"/>
      <c r="K33" s="6"/>
      <c r="M33">
        <f>SUM(M31:M32)</f>
        <v>0</v>
      </c>
      <c r="N33">
        <f>SUM(N31:N32)</f>
        <v>0</v>
      </c>
      <c r="P33" s="20"/>
      <c r="Q33" s="20" t="s">
        <v>30</v>
      </c>
      <c r="R33" s="20"/>
      <c r="S33" s="20"/>
      <c r="T33" s="20"/>
      <c r="U33" s="24">
        <f>E33*U6/U7</f>
        <v>-115.46</v>
      </c>
      <c r="V33" s="24"/>
      <c r="W33" s="24"/>
      <c r="X33" s="24">
        <f>I33*U6/U7</f>
        <v>0</v>
      </c>
      <c r="Y33" s="20"/>
      <c r="Z33" s="1"/>
    </row>
    <row r="34" spans="1:26" x14ac:dyDescent="0.25">
      <c r="A34" s="20" t="s">
        <v>31</v>
      </c>
      <c r="B34" s="20"/>
      <c r="C34" s="20"/>
      <c r="D34" s="20"/>
      <c r="E34" s="21">
        <f>SUM(E31:E33)</f>
        <v>914.54296296296286</v>
      </c>
      <c r="F34" s="20"/>
      <c r="G34" s="20"/>
      <c r="H34" s="20"/>
      <c r="I34" s="21">
        <f>SUM(I31:I33)</f>
        <v>0</v>
      </c>
      <c r="J34" s="20"/>
      <c r="K34" s="6"/>
      <c r="P34" s="20"/>
      <c r="Q34" s="20" t="s">
        <v>31</v>
      </c>
      <c r="R34" s="20"/>
      <c r="S34" s="20"/>
      <c r="T34" s="20"/>
      <c r="U34" s="21">
        <f>SUM(U31:U33)</f>
        <v>457.27148148148143</v>
      </c>
      <c r="V34" s="20"/>
      <c r="W34" s="20"/>
      <c r="X34" s="21">
        <f>SUM(X31:X33)</f>
        <v>0</v>
      </c>
      <c r="Y34" s="20"/>
      <c r="Z34" s="1"/>
    </row>
    <row r="35" spans="1:2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P35" s="71" t="s">
        <v>67</v>
      </c>
      <c r="Q35" s="71"/>
      <c r="R35" s="71"/>
      <c r="S35" s="71"/>
      <c r="T35" s="71"/>
      <c r="U35" s="71"/>
      <c r="V35" s="71"/>
      <c r="W35" s="71"/>
      <c r="X35" s="71"/>
      <c r="Y35" s="71"/>
      <c r="Z35" s="1"/>
    </row>
    <row r="36" spans="1:26" x14ac:dyDescent="0.25">
      <c r="A36" s="20" t="s">
        <v>32</v>
      </c>
      <c r="B36" s="20"/>
      <c r="C36" s="20"/>
      <c r="D36" s="20"/>
      <c r="E36" s="21">
        <f>E30</f>
        <v>91.637037037037032</v>
      </c>
      <c r="F36" s="20"/>
      <c r="G36" s="5"/>
      <c r="H36" s="5"/>
      <c r="I36" s="21">
        <f>I30</f>
        <v>0</v>
      </c>
      <c r="J36" s="20"/>
      <c r="K36" s="6"/>
      <c r="M36" s="16">
        <f>IF(B28=1,-M33,-N33)</f>
        <v>0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1"/>
    </row>
    <row r="37" spans="1:26" x14ac:dyDescent="0.25">
      <c r="A37" s="27" t="s">
        <v>28</v>
      </c>
      <c r="B37" s="27"/>
      <c r="C37" s="27"/>
      <c r="D37" s="27"/>
      <c r="E37" s="27"/>
      <c r="F37" s="28">
        <f>FLOOR(E36*6.9%,0.01)</f>
        <v>6.32</v>
      </c>
      <c r="G37" s="5"/>
      <c r="H37" s="5"/>
      <c r="I37" s="27"/>
      <c r="J37" s="28">
        <f>FLOOR(I36*6.9%,0.01)</f>
        <v>0</v>
      </c>
      <c r="K37" s="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1"/>
    </row>
    <row r="38" spans="1:26" x14ac:dyDescent="0.25">
      <c r="A38" s="20" t="s">
        <v>30</v>
      </c>
      <c r="B38" s="20"/>
      <c r="C38" s="20"/>
      <c r="D38" s="20"/>
      <c r="E38" s="24">
        <f>IF(B27=1,-M40,-N40)</f>
        <v>-33.49</v>
      </c>
      <c r="F38" s="24"/>
      <c r="G38" s="5"/>
      <c r="H38" s="5"/>
      <c r="I38" s="24">
        <f>IF(L15=2,M45,0)</f>
        <v>0</v>
      </c>
      <c r="J38" s="20"/>
      <c r="K38" s="6"/>
      <c r="M38">
        <f>IF(AND((F46*108%)&gt;6196,(F46*108%)&lt;20143),FLOOR(E36*36.55%,0.01),0)</f>
        <v>33.49</v>
      </c>
      <c r="N38">
        <f>IF((F46*108%)&lt;20143,FLOOR(E36*36.55%,0.01),0)</f>
        <v>33.49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"/>
    </row>
    <row r="39" spans="1:26" x14ac:dyDescent="0.25">
      <c r="A39" s="20" t="s">
        <v>31</v>
      </c>
      <c r="B39" s="20"/>
      <c r="C39" s="20"/>
      <c r="D39" s="20"/>
      <c r="E39" s="21">
        <f>SUM(E36:E38)</f>
        <v>58.14703703703703</v>
      </c>
      <c r="F39" s="20"/>
      <c r="G39" s="5"/>
      <c r="H39" s="5"/>
      <c r="I39" s="21">
        <f>SUM(I36:I38)</f>
        <v>0</v>
      </c>
      <c r="J39" s="20"/>
      <c r="K39" s="6"/>
      <c r="M39" s="22">
        <f>IF((F46*108%)&gt;20142,FLOOR(E36*40.85%,0.01),0)</f>
        <v>0</v>
      </c>
      <c r="N39" s="22">
        <f>IF((F46*108%)&gt;20142,FLOOR(E36*40.85%,0.01),0)</f>
        <v>0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"/>
    </row>
    <row r="40" spans="1:2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6"/>
      <c r="M40">
        <f>SUM(M38:M39)</f>
        <v>33.49</v>
      </c>
      <c r="N40">
        <f>SUM(N38:N39)</f>
        <v>33.49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1"/>
    </row>
    <row r="41" spans="1:26" x14ac:dyDescent="0.25">
      <c r="A41" s="20" t="s">
        <v>33</v>
      </c>
      <c r="B41" s="20"/>
      <c r="C41" s="20"/>
      <c r="D41" s="20"/>
      <c r="E41" s="21">
        <f>E34+E39</f>
        <v>972.68999999999994</v>
      </c>
      <c r="F41" s="20"/>
      <c r="G41" s="5"/>
      <c r="H41" s="5"/>
      <c r="I41" s="21">
        <f>I34+I39</f>
        <v>0</v>
      </c>
      <c r="J41" s="20"/>
      <c r="K41" s="6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1"/>
    </row>
    <row r="42" spans="1:26" x14ac:dyDescent="0.25">
      <c r="A42" s="71" t="s">
        <v>67</v>
      </c>
      <c r="B42" s="71"/>
      <c r="C42" s="71"/>
      <c r="D42" s="71"/>
      <c r="E42" s="71"/>
      <c r="F42" s="71"/>
      <c r="G42" s="71"/>
      <c r="H42" s="71"/>
      <c r="I42" s="71"/>
      <c r="J42" s="71"/>
      <c r="K42" s="6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1"/>
    </row>
    <row r="43" spans="1:26" ht="9.9499999999999993" customHeight="1" x14ac:dyDescent="0.25">
      <c r="A43" s="67" t="s">
        <v>34</v>
      </c>
      <c r="B43" s="67"/>
      <c r="C43" s="67"/>
      <c r="D43" s="67"/>
      <c r="E43" s="67"/>
      <c r="F43" s="68">
        <f>E31</f>
        <v>1145.4629629629628</v>
      </c>
      <c r="G43" s="67"/>
      <c r="H43" s="67"/>
      <c r="I43" s="68">
        <f>I31</f>
        <v>0</v>
      </c>
      <c r="J43" s="68">
        <f>I31</f>
        <v>0</v>
      </c>
      <c r="K43" s="6"/>
      <c r="M43" s="16">
        <f>IF(B28=1,-M40,-N40)</f>
        <v>-33.49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/>
    </row>
    <row r="44" spans="1:26" ht="9.9499999999999993" customHeight="1" x14ac:dyDescent="0.25">
      <c r="A44" s="67" t="s">
        <v>35</v>
      </c>
      <c r="B44" s="67"/>
      <c r="C44" s="67"/>
      <c r="D44" s="67"/>
      <c r="E44" s="67"/>
      <c r="F44" s="67">
        <f>FLOOR(F43/4.5,1)</f>
        <v>254</v>
      </c>
      <c r="G44" s="67"/>
      <c r="H44" s="67"/>
      <c r="I44" s="67">
        <f>FLOOR(I43/4.5,1)</f>
        <v>0</v>
      </c>
      <c r="J44" s="67">
        <f>FLOOR(J43/4.5,1)</f>
        <v>0</v>
      </c>
      <c r="K44" s="6"/>
      <c r="M44" s="1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/>
    </row>
    <row r="45" spans="1:26" ht="9.9499999999999993" customHeight="1" x14ac:dyDescent="0.25">
      <c r="A45" s="67"/>
      <c r="B45" s="67"/>
      <c r="C45" s="67"/>
      <c r="D45" s="67"/>
      <c r="E45" s="67"/>
      <c r="F45" s="69" t="s">
        <v>36</v>
      </c>
      <c r="G45" s="67"/>
      <c r="H45" s="67"/>
      <c r="I45" s="69" t="s">
        <v>36</v>
      </c>
      <c r="J45" s="69" t="s">
        <v>36</v>
      </c>
      <c r="K45" s="6"/>
      <c r="M45" s="16">
        <f>IF(M8=1,M43,M36)</f>
        <v>-33.49</v>
      </c>
      <c r="O45" s="6"/>
      <c r="P45" s="6"/>
      <c r="Q45" s="6"/>
      <c r="R45" s="6"/>
      <c r="S45" s="6"/>
      <c r="T45" s="71"/>
      <c r="U45" s="6"/>
      <c r="V45" s="6"/>
      <c r="W45" s="6"/>
      <c r="X45" s="6"/>
      <c r="Y45" s="6"/>
      <c r="Z45" s="1"/>
    </row>
    <row r="46" spans="1:26" ht="9.9499999999999993" customHeight="1" x14ac:dyDescent="0.25">
      <c r="A46" s="67" t="s">
        <v>37</v>
      </c>
      <c r="B46" s="67"/>
      <c r="C46" s="67"/>
      <c r="D46" s="67"/>
      <c r="E46" s="67"/>
      <c r="F46" s="68">
        <f>F44*54</f>
        <v>13716</v>
      </c>
      <c r="G46" s="67"/>
      <c r="H46" s="67"/>
      <c r="I46" s="68">
        <f>I44*54</f>
        <v>0</v>
      </c>
      <c r="J46" s="68">
        <f>J44*54</f>
        <v>0</v>
      </c>
      <c r="K46" s="6"/>
      <c r="O46" s="6"/>
      <c r="P46" s="6"/>
      <c r="Q46" s="6"/>
      <c r="R46" s="6"/>
      <c r="S46" s="6"/>
      <c r="T46" s="6"/>
      <c r="U46" s="6"/>
      <c r="V46" s="30"/>
      <c r="W46" s="6"/>
      <c r="X46" s="6"/>
      <c r="Y46" s="6"/>
      <c r="Z46" s="1"/>
    </row>
    <row r="47" spans="1:26" ht="9.9499999999999993" customHeight="1" x14ac:dyDescent="0.25">
      <c r="A47" s="67" t="s">
        <v>38</v>
      </c>
      <c r="B47" s="67"/>
      <c r="C47" s="67"/>
      <c r="D47" s="67"/>
      <c r="E47" s="67"/>
      <c r="F47" s="67"/>
      <c r="G47" s="67"/>
      <c r="H47" s="67"/>
      <c r="I47" s="67"/>
      <c r="J47" s="67"/>
      <c r="K47" s="6"/>
      <c r="M47" s="1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"/>
    </row>
    <row r="48" spans="1:26" ht="9.9499999999999993" customHeight="1" x14ac:dyDescent="0.25">
      <c r="A48" s="67" t="s">
        <v>39</v>
      </c>
      <c r="B48" s="67"/>
      <c r="C48" s="67"/>
      <c r="D48" s="67"/>
      <c r="E48" s="67"/>
      <c r="F48" s="68">
        <f>IF(F46&lt;20143,(FLOOR(F46*36.55%,1)),7281)</f>
        <v>5013</v>
      </c>
      <c r="G48" s="67"/>
      <c r="H48" s="67"/>
      <c r="I48" s="68">
        <f>FLOOR(I46*18.65%,1)</f>
        <v>0</v>
      </c>
      <c r="J48" s="68">
        <f>FLOOR(J46*36.55%,1)</f>
        <v>0</v>
      </c>
      <c r="K48" s="6"/>
      <c r="O48" s="6"/>
      <c r="P48" s="6"/>
      <c r="Q48" s="6"/>
      <c r="R48" s="6"/>
      <c r="S48" s="6"/>
      <c r="T48" s="6"/>
      <c r="U48" s="6"/>
      <c r="V48" s="30"/>
      <c r="W48" s="6"/>
      <c r="X48" s="6"/>
      <c r="Y48" s="6"/>
      <c r="Z48" s="1"/>
    </row>
    <row r="49" spans="1:24" ht="9.9499999999999993" customHeight="1" x14ac:dyDescent="0.25">
      <c r="A49" s="67" t="s">
        <v>40</v>
      </c>
      <c r="B49" s="67"/>
      <c r="C49" s="67"/>
      <c r="D49" s="67"/>
      <c r="E49" s="67"/>
      <c r="F49" s="68">
        <f>IF(F46&gt;19922,(FLOOR((F46-19922)*40.85%,1)),0)</f>
        <v>0</v>
      </c>
      <c r="G49" s="68"/>
      <c r="H49" s="68"/>
      <c r="I49" s="68">
        <f>IF(I46&gt;20142,(FLOOR((I46-20142)*22.95%,1)),0)</f>
        <v>0</v>
      </c>
      <c r="J49" s="68">
        <f>IF(J46&gt;20142,(FLOOR((J46-20142)*40.85%,1)),0)</f>
        <v>0</v>
      </c>
      <c r="K49" s="6"/>
    </row>
    <row r="50" spans="1:24" ht="9.9499999999999993" customHeight="1" x14ac:dyDescent="0.25">
      <c r="A50" s="67"/>
      <c r="B50" s="67"/>
      <c r="C50" s="67"/>
      <c r="D50" s="67"/>
      <c r="E50" s="67"/>
      <c r="F50" s="68">
        <f>SUM(F48:F49)</f>
        <v>5013</v>
      </c>
      <c r="G50" s="68"/>
      <c r="H50" s="68"/>
      <c r="I50" s="68">
        <f>SUM(I48:I49)</f>
        <v>0</v>
      </c>
      <c r="J50" s="68">
        <f>SUM(J48:J49)</f>
        <v>0</v>
      </c>
      <c r="K50" s="6"/>
      <c r="L50" s="16">
        <f>IF(B28=0,-I52,-I54)</f>
        <v>0</v>
      </c>
      <c r="M50" s="16">
        <f>IF(B28=0,-J52,-J54)</f>
        <v>0</v>
      </c>
    </row>
    <row r="51" spans="1:24" ht="9.9499999999999993" customHeight="1" x14ac:dyDescent="0.25">
      <c r="A51" s="67"/>
      <c r="B51" s="67"/>
      <c r="C51" s="67"/>
      <c r="D51" s="67"/>
      <c r="E51" s="67"/>
      <c r="F51" s="69" t="s">
        <v>41</v>
      </c>
      <c r="G51" s="69"/>
      <c r="H51" s="69"/>
      <c r="I51" s="69" t="s">
        <v>41</v>
      </c>
      <c r="J51" s="69" t="s">
        <v>41</v>
      </c>
      <c r="K51" s="6"/>
      <c r="M51" s="16"/>
    </row>
    <row r="52" spans="1:24" ht="9.9499999999999993" customHeight="1" x14ac:dyDescent="0.25">
      <c r="A52" s="67"/>
      <c r="B52" s="67"/>
      <c r="C52" s="67"/>
      <c r="D52" s="67"/>
      <c r="E52" s="67"/>
      <c r="F52" s="68">
        <f>(F50/12)</f>
        <v>417.75</v>
      </c>
      <c r="G52" s="68"/>
      <c r="H52" s="68"/>
      <c r="I52" s="68">
        <f>(I50/12)</f>
        <v>0</v>
      </c>
      <c r="J52" s="68">
        <f>(J50/12)</f>
        <v>0</v>
      </c>
      <c r="K52" s="6"/>
    </row>
    <row r="53" spans="1:24" ht="9.9499999999999993" customHeight="1" x14ac:dyDescent="0.25">
      <c r="A53" s="67" t="s">
        <v>42</v>
      </c>
      <c r="B53" s="67"/>
      <c r="C53" s="67"/>
      <c r="D53" s="67"/>
      <c r="E53" s="67"/>
      <c r="F53" s="68">
        <v>186.83</v>
      </c>
      <c r="G53" s="68"/>
      <c r="H53" s="68"/>
      <c r="I53" s="68">
        <f>1145/12</f>
        <v>95.416666666666671</v>
      </c>
      <c r="J53" s="68">
        <v>186.83</v>
      </c>
      <c r="K53" s="6"/>
      <c r="V53" s="63">
        <f>F53*U6/U7</f>
        <v>93.415000000000006</v>
      </c>
      <c r="W53" s="63"/>
      <c r="X53" s="63">
        <f>J53*U6/U7</f>
        <v>93.415000000000006</v>
      </c>
    </row>
    <row r="54" spans="1:24" ht="10.5" customHeight="1" x14ac:dyDescent="0.25">
      <c r="A54" s="67"/>
      <c r="B54" s="67"/>
      <c r="C54" s="67"/>
      <c r="D54" s="67"/>
      <c r="E54" s="67"/>
      <c r="F54" s="68">
        <f>IF((F52-F53)&gt;0,(F52-F53),0)</f>
        <v>230.92</v>
      </c>
      <c r="G54" s="68"/>
      <c r="H54" s="68"/>
      <c r="I54" s="68">
        <f>IF((I52-I53)&gt;0,(I52-I53),0)</f>
        <v>0</v>
      </c>
      <c r="J54" s="68">
        <f>IF((J52-J53)&gt;0,(J52-J53),0)</f>
        <v>0</v>
      </c>
      <c r="K54" s="6"/>
    </row>
    <row r="55" spans="1:24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"/>
    </row>
    <row r="56" spans="1:24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9" spans="1:24" x14ac:dyDescent="0.25">
      <c r="E59" s="31"/>
    </row>
    <row r="62" spans="1:24" x14ac:dyDescent="0.25">
      <c r="E62" s="32"/>
    </row>
  </sheetData>
  <sheetProtection algorithmName="SHA-512" hashValue="sItMd/8X2lRz/l9uVDhzc35ZEzL0uMYn4AA72zkuqQ376s7JV1uq9IPKSi/y3+n2UBo1i/dGaK/bZA2P/zXS8g==" saltValue="V1wBcW99aYEmp/dQykxaLg==" spinCount="100000" sheet="1" objects="1" scenarios="1" selectLockedCells="1"/>
  <mergeCells count="3">
    <mergeCell ref="E6:H6"/>
    <mergeCell ref="E7:H7"/>
    <mergeCell ref="E8:H8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locked="0" defaultSize="0" autoLine="0" autoPict="0">
                <anchor moveWithCells="1">
                  <from>
                    <xdr:col>3</xdr:col>
                    <xdr:colOff>0</xdr:colOff>
                    <xdr:row>10</xdr:row>
                    <xdr:rowOff>47625</xdr:rowOff>
                  </from>
                  <to>
                    <xdr:col>7</xdr:col>
                    <xdr:colOff>161925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locked="0" defaultSize="0" autoLine="0" autoPict="0">
                <anchor moveWithCells="1">
                  <from>
                    <xdr:col>3</xdr:col>
                    <xdr:colOff>0</xdr:colOff>
                    <xdr:row>20</xdr:row>
                    <xdr:rowOff>9525</xdr:rowOff>
                  </from>
                  <to>
                    <xdr:col>6</xdr:col>
                    <xdr:colOff>542925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ist Box 3">
              <controlPr locked="0" defaultSize="0" autoLine="0" autoPict="0">
                <anchor moveWithCells="1">
                  <from>
                    <xdr:col>19</xdr:col>
                    <xdr:colOff>0</xdr:colOff>
                    <xdr:row>20</xdr:row>
                    <xdr:rowOff>9525</xdr:rowOff>
                  </from>
                  <to>
                    <xdr:col>21</xdr:col>
                    <xdr:colOff>504825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List Box 4">
              <controlPr locked="0" defaultSize="0" autoLine="0" autoPict="0">
                <anchor moveWithCells="1">
                  <from>
                    <xdr:col>8</xdr:col>
                    <xdr:colOff>561975</xdr:colOff>
                    <xdr:row>8</xdr:row>
                    <xdr:rowOff>114300</xdr:rowOff>
                  </from>
                  <to>
                    <xdr:col>9</xdr:col>
                    <xdr:colOff>400050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showGridLines="0" workbookViewId="0">
      <selection activeCell="E17" sqref="E17"/>
    </sheetView>
  </sheetViews>
  <sheetFormatPr defaultRowHeight="15" x14ac:dyDescent="0.25"/>
  <cols>
    <col min="1" max="1" width="14.85546875" customWidth="1"/>
    <col min="2" max="2" width="2.85546875" customWidth="1"/>
    <col min="3" max="3" width="5.28515625" customWidth="1"/>
    <col min="4" max="4" width="1.28515625" customWidth="1"/>
    <col min="5" max="5" width="11.28515625" customWidth="1"/>
    <col min="6" max="6" width="12.85546875" customWidth="1"/>
    <col min="7" max="7" width="14.85546875" customWidth="1"/>
    <col min="8" max="8" width="12.85546875" customWidth="1"/>
    <col min="9" max="9" width="10.140625" customWidth="1"/>
    <col min="10" max="10" width="4.7109375" customWidth="1"/>
    <col min="11" max="11" width="0.140625" hidden="1" customWidth="1"/>
    <col min="12" max="13" width="0.28515625" hidden="1" customWidth="1"/>
    <col min="14" max="14" width="14.7109375" customWidth="1"/>
    <col min="15" max="15" width="4.5703125" customWidth="1"/>
    <col min="16" max="16" width="5.42578125" customWidth="1"/>
    <col min="17" max="17" width="9" customWidth="1"/>
    <col min="18" max="18" width="10.85546875" bestFit="1" customWidth="1"/>
    <col min="19" max="19" width="10.85546875" customWidth="1"/>
    <col min="20" max="20" width="7.7109375" customWidth="1"/>
    <col min="21" max="21" width="9.28515625" bestFit="1" customWidth="1"/>
    <col min="22" max="22" width="10" customWidth="1"/>
    <col min="253" max="253" width="2" customWidth="1"/>
    <col min="254" max="254" width="14.85546875" customWidth="1"/>
    <col min="255" max="255" width="4.5703125" customWidth="1"/>
    <col min="256" max="256" width="4.85546875" customWidth="1"/>
    <col min="257" max="257" width="1.28515625" customWidth="1"/>
    <col min="258" max="258" width="11.28515625" customWidth="1"/>
    <col min="259" max="259" width="11.5703125" customWidth="1"/>
    <col min="260" max="260" width="9.28515625" customWidth="1"/>
    <col min="261" max="261" width="7.42578125" customWidth="1"/>
    <col min="262" max="262" width="11.28515625" customWidth="1"/>
    <col min="263" max="263" width="11.85546875" bestFit="1" customWidth="1"/>
    <col min="264" max="264" width="3" customWidth="1"/>
    <col min="265" max="267" width="0" hidden="1" customWidth="1"/>
    <col min="268" max="268" width="2.28515625" customWidth="1"/>
    <col min="269" max="269" width="14.7109375" customWidth="1"/>
    <col min="270" max="270" width="4.5703125" customWidth="1"/>
    <col min="271" max="271" width="4.85546875" customWidth="1"/>
    <col min="272" max="272" width="7" customWidth="1"/>
    <col min="273" max="273" width="10.85546875" bestFit="1" customWidth="1"/>
    <col min="274" max="274" width="10.85546875" customWidth="1"/>
    <col min="275" max="275" width="4" customWidth="1"/>
    <col min="277" max="277" width="9.28515625" bestFit="1" customWidth="1"/>
    <col min="278" max="278" width="10.7109375" customWidth="1"/>
    <col min="509" max="509" width="2" customWidth="1"/>
    <col min="510" max="510" width="14.85546875" customWidth="1"/>
    <col min="511" max="511" width="4.5703125" customWidth="1"/>
    <col min="512" max="512" width="4.85546875" customWidth="1"/>
    <col min="513" max="513" width="1.28515625" customWidth="1"/>
    <col min="514" max="514" width="11.28515625" customWidth="1"/>
    <col min="515" max="515" width="11.5703125" customWidth="1"/>
    <col min="516" max="516" width="9.28515625" customWidth="1"/>
    <col min="517" max="517" width="7.42578125" customWidth="1"/>
    <col min="518" max="518" width="11.28515625" customWidth="1"/>
    <col min="519" max="519" width="11.85546875" bestFit="1" customWidth="1"/>
    <col min="520" max="520" width="3" customWidth="1"/>
    <col min="521" max="523" width="0" hidden="1" customWidth="1"/>
    <col min="524" max="524" width="2.28515625" customWidth="1"/>
    <col min="525" max="525" width="14.7109375" customWidth="1"/>
    <col min="526" max="526" width="4.5703125" customWidth="1"/>
    <col min="527" max="527" width="4.85546875" customWidth="1"/>
    <col min="528" max="528" width="7" customWidth="1"/>
    <col min="529" max="529" width="10.85546875" bestFit="1" customWidth="1"/>
    <col min="530" max="530" width="10.85546875" customWidth="1"/>
    <col min="531" max="531" width="4" customWidth="1"/>
    <col min="533" max="533" width="9.28515625" bestFit="1" customWidth="1"/>
    <col min="534" max="534" width="10.7109375" customWidth="1"/>
    <col min="765" max="765" width="2" customWidth="1"/>
    <col min="766" max="766" width="14.85546875" customWidth="1"/>
    <col min="767" max="767" width="4.5703125" customWidth="1"/>
    <col min="768" max="768" width="4.85546875" customWidth="1"/>
    <col min="769" max="769" width="1.28515625" customWidth="1"/>
    <col min="770" max="770" width="11.28515625" customWidth="1"/>
    <col min="771" max="771" width="11.5703125" customWidth="1"/>
    <col min="772" max="772" width="9.28515625" customWidth="1"/>
    <col min="773" max="773" width="7.42578125" customWidth="1"/>
    <col min="774" max="774" width="11.28515625" customWidth="1"/>
    <col min="775" max="775" width="11.85546875" bestFit="1" customWidth="1"/>
    <col min="776" max="776" width="3" customWidth="1"/>
    <col min="777" max="779" width="0" hidden="1" customWidth="1"/>
    <col min="780" max="780" width="2.28515625" customWidth="1"/>
    <col min="781" max="781" width="14.7109375" customWidth="1"/>
    <col min="782" max="782" width="4.5703125" customWidth="1"/>
    <col min="783" max="783" width="4.85546875" customWidth="1"/>
    <col min="784" max="784" width="7" customWidth="1"/>
    <col min="785" max="785" width="10.85546875" bestFit="1" customWidth="1"/>
    <col min="786" max="786" width="10.85546875" customWidth="1"/>
    <col min="787" max="787" width="4" customWidth="1"/>
    <col min="789" max="789" width="9.28515625" bestFit="1" customWidth="1"/>
    <col min="790" max="790" width="10.7109375" customWidth="1"/>
    <col min="1021" max="1021" width="2" customWidth="1"/>
    <col min="1022" max="1022" width="14.85546875" customWidth="1"/>
    <col min="1023" max="1023" width="4.5703125" customWidth="1"/>
    <col min="1024" max="1024" width="4.85546875" customWidth="1"/>
    <col min="1025" max="1025" width="1.28515625" customWidth="1"/>
    <col min="1026" max="1026" width="11.28515625" customWidth="1"/>
    <col min="1027" max="1027" width="11.5703125" customWidth="1"/>
    <col min="1028" max="1028" width="9.28515625" customWidth="1"/>
    <col min="1029" max="1029" width="7.42578125" customWidth="1"/>
    <col min="1030" max="1030" width="11.28515625" customWidth="1"/>
    <col min="1031" max="1031" width="11.85546875" bestFit="1" customWidth="1"/>
    <col min="1032" max="1032" width="3" customWidth="1"/>
    <col min="1033" max="1035" width="0" hidden="1" customWidth="1"/>
    <col min="1036" max="1036" width="2.28515625" customWidth="1"/>
    <col min="1037" max="1037" width="14.7109375" customWidth="1"/>
    <col min="1038" max="1038" width="4.5703125" customWidth="1"/>
    <col min="1039" max="1039" width="4.85546875" customWidth="1"/>
    <col min="1040" max="1040" width="7" customWidth="1"/>
    <col min="1041" max="1041" width="10.85546875" bestFit="1" customWidth="1"/>
    <col min="1042" max="1042" width="10.85546875" customWidth="1"/>
    <col min="1043" max="1043" width="4" customWidth="1"/>
    <col min="1045" max="1045" width="9.28515625" bestFit="1" customWidth="1"/>
    <col min="1046" max="1046" width="10.7109375" customWidth="1"/>
    <col min="1277" max="1277" width="2" customWidth="1"/>
    <col min="1278" max="1278" width="14.85546875" customWidth="1"/>
    <col min="1279" max="1279" width="4.5703125" customWidth="1"/>
    <col min="1280" max="1280" width="4.85546875" customWidth="1"/>
    <col min="1281" max="1281" width="1.28515625" customWidth="1"/>
    <col min="1282" max="1282" width="11.28515625" customWidth="1"/>
    <col min="1283" max="1283" width="11.5703125" customWidth="1"/>
    <col min="1284" max="1284" width="9.28515625" customWidth="1"/>
    <col min="1285" max="1285" width="7.42578125" customWidth="1"/>
    <col min="1286" max="1286" width="11.28515625" customWidth="1"/>
    <col min="1287" max="1287" width="11.85546875" bestFit="1" customWidth="1"/>
    <col min="1288" max="1288" width="3" customWidth="1"/>
    <col min="1289" max="1291" width="0" hidden="1" customWidth="1"/>
    <col min="1292" max="1292" width="2.28515625" customWidth="1"/>
    <col min="1293" max="1293" width="14.7109375" customWidth="1"/>
    <col min="1294" max="1294" width="4.5703125" customWidth="1"/>
    <col min="1295" max="1295" width="4.85546875" customWidth="1"/>
    <col min="1296" max="1296" width="7" customWidth="1"/>
    <col min="1297" max="1297" width="10.85546875" bestFit="1" customWidth="1"/>
    <col min="1298" max="1298" width="10.85546875" customWidth="1"/>
    <col min="1299" max="1299" width="4" customWidth="1"/>
    <col min="1301" max="1301" width="9.28515625" bestFit="1" customWidth="1"/>
    <col min="1302" max="1302" width="10.7109375" customWidth="1"/>
    <col min="1533" max="1533" width="2" customWidth="1"/>
    <col min="1534" max="1534" width="14.85546875" customWidth="1"/>
    <col min="1535" max="1535" width="4.5703125" customWidth="1"/>
    <col min="1536" max="1536" width="4.85546875" customWidth="1"/>
    <col min="1537" max="1537" width="1.28515625" customWidth="1"/>
    <col min="1538" max="1538" width="11.28515625" customWidth="1"/>
    <col min="1539" max="1539" width="11.5703125" customWidth="1"/>
    <col min="1540" max="1540" width="9.28515625" customWidth="1"/>
    <col min="1541" max="1541" width="7.42578125" customWidth="1"/>
    <col min="1542" max="1542" width="11.28515625" customWidth="1"/>
    <col min="1543" max="1543" width="11.85546875" bestFit="1" customWidth="1"/>
    <col min="1544" max="1544" width="3" customWidth="1"/>
    <col min="1545" max="1547" width="0" hidden="1" customWidth="1"/>
    <col min="1548" max="1548" width="2.28515625" customWidth="1"/>
    <col min="1549" max="1549" width="14.7109375" customWidth="1"/>
    <col min="1550" max="1550" width="4.5703125" customWidth="1"/>
    <col min="1551" max="1551" width="4.85546875" customWidth="1"/>
    <col min="1552" max="1552" width="7" customWidth="1"/>
    <col min="1553" max="1553" width="10.85546875" bestFit="1" customWidth="1"/>
    <col min="1554" max="1554" width="10.85546875" customWidth="1"/>
    <col min="1555" max="1555" width="4" customWidth="1"/>
    <col min="1557" max="1557" width="9.28515625" bestFit="1" customWidth="1"/>
    <col min="1558" max="1558" width="10.7109375" customWidth="1"/>
    <col min="1789" max="1789" width="2" customWidth="1"/>
    <col min="1790" max="1790" width="14.85546875" customWidth="1"/>
    <col min="1791" max="1791" width="4.5703125" customWidth="1"/>
    <col min="1792" max="1792" width="4.85546875" customWidth="1"/>
    <col min="1793" max="1793" width="1.28515625" customWidth="1"/>
    <col min="1794" max="1794" width="11.28515625" customWidth="1"/>
    <col min="1795" max="1795" width="11.5703125" customWidth="1"/>
    <col min="1796" max="1796" width="9.28515625" customWidth="1"/>
    <col min="1797" max="1797" width="7.42578125" customWidth="1"/>
    <col min="1798" max="1798" width="11.28515625" customWidth="1"/>
    <col min="1799" max="1799" width="11.85546875" bestFit="1" customWidth="1"/>
    <col min="1800" max="1800" width="3" customWidth="1"/>
    <col min="1801" max="1803" width="0" hidden="1" customWidth="1"/>
    <col min="1804" max="1804" width="2.28515625" customWidth="1"/>
    <col min="1805" max="1805" width="14.7109375" customWidth="1"/>
    <col min="1806" max="1806" width="4.5703125" customWidth="1"/>
    <col min="1807" max="1807" width="4.85546875" customWidth="1"/>
    <col min="1808" max="1808" width="7" customWidth="1"/>
    <col min="1809" max="1809" width="10.85546875" bestFit="1" customWidth="1"/>
    <col min="1810" max="1810" width="10.85546875" customWidth="1"/>
    <col min="1811" max="1811" width="4" customWidth="1"/>
    <col min="1813" max="1813" width="9.28515625" bestFit="1" customWidth="1"/>
    <col min="1814" max="1814" width="10.7109375" customWidth="1"/>
    <col min="2045" max="2045" width="2" customWidth="1"/>
    <col min="2046" max="2046" width="14.85546875" customWidth="1"/>
    <col min="2047" max="2047" width="4.5703125" customWidth="1"/>
    <col min="2048" max="2048" width="4.85546875" customWidth="1"/>
    <col min="2049" max="2049" width="1.28515625" customWidth="1"/>
    <col min="2050" max="2050" width="11.28515625" customWidth="1"/>
    <col min="2051" max="2051" width="11.5703125" customWidth="1"/>
    <col min="2052" max="2052" width="9.28515625" customWidth="1"/>
    <col min="2053" max="2053" width="7.42578125" customWidth="1"/>
    <col min="2054" max="2054" width="11.28515625" customWidth="1"/>
    <col min="2055" max="2055" width="11.85546875" bestFit="1" customWidth="1"/>
    <col min="2056" max="2056" width="3" customWidth="1"/>
    <col min="2057" max="2059" width="0" hidden="1" customWidth="1"/>
    <col min="2060" max="2060" width="2.28515625" customWidth="1"/>
    <col min="2061" max="2061" width="14.7109375" customWidth="1"/>
    <col min="2062" max="2062" width="4.5703125" customWidth="1"/>
    <col min="2063" max="2063" width="4.85546875" customWidth="1"/>
    <col min="2064" max="2064" width="7" customWidth="1"/>
    <col min="2065" max="2065" width="10.85546875" bestFit="1" customWidth="1"/>
    <col min="2066" max="2066" width="10.85546875" customWidth="1"/>
    <col min="2067" max="2067" width="4" customWidth="1"/>
    <col min="2069" max="2069" width="9.28515625" bestFit="1" customWidth="1"/>
    <col min="2070" max="2070" width="10.7109375" customWidth="1"/>
    <col min="2301" max="2301" width="2" customWidth="1"/>
    <col min="2302" max="2302" width="14.85546875" customWidth="1"/>
    <col min="2303" max="2303" width="4.5703125" customWidth="1"/>
    <col min="2304" max="2304" width="4.85546875" customWidth="1"/>
    <col min="2305" max="2305" width="1.28515625" customWidth="1"/>
    <col min="2306" max="2306" width="11.28515625" customWidth="1"/>
    <col min="2307" max="2307" width="11.5703125" customWidth="1"/>
    <col min="2308" max="2308" width="9.28515625" customWidth="1"/>
    <col min="2309" max="2309" width="7.42578125" customWidth="1"/>
    <col min="2310" max="2310" width="11.28515625" customWidth="1"/>
    <col min="2311" max="2311" width="11.85546875" bestFit="1" customWidth="1"/>
    <col min="2312" max="2312" width="3" customWidth="1"/>
    <col min="2313" max="2315" width="0" hidden="1" customWidth="1"/>
    <col min="2316" max="2316" width="2.28515625" customWidth="1"/>
    <col min="2317" max="2317" width="14.7109375" customWidth="1"/>
    <col min="2318" max="2318" width="4.5703125" customWidth="1"/>
    <col min="2319" max="2319" width="4.85546875" customWidth="1"/>
    <col min="2320" max="2320" width="7" customWidth="1"/>
    <col min="2321" max="2321" width="10.85546875" bestFit="1" customWidth="1"/>
    <col min="2322" max="2322" width="10.85546875" customWidth="1"/>
    <col min="2323" max="2323" width="4" customWidth="1"/>
    <col min="2325" max="2325" width="9.28515625" bestFit="1" customWidth="1"/>
    <col min="2326" max="2326" width="10.7109375" customWidth="1"/>
    <col min="2557" max="2557" width="2" customWidth="1"/>
    <col min="2558" max="2558" width="14.85546875" customWidth="1"/>
    <col min="2559" max="2559" width="4.5703125" customWidth="1"/>
    <col min="2560" max="2560" width="4.85546875" customWidth="1"/>
    <col min="2561" max="2561" width="1.28515625" customWidth="1"/>
    <col min="2562" max="2562" width="11.28515625" customWidth="1"/>
    <col min="2563" max="2563" width="11.5703125" customWidth="1"/>
    <col min="2564" max="2564" width="9.28515625" customWidth="1"/>
    <col min="2565" max="2565" width="7.42578125" customWidth="1"/>
    <col min="2566" max="2566" width="11.28515625" customWidth="1"/>
    <col min="2567" max="2567" width="11.85546875" bestFit="1" customWidth="1"/>
    <col min="2568" max="2568" width="3" customWidth="1"/>
    <col min="2569" max="2571" width="0" hidden="1" customWidth="1"/>
    <col min="2572" max="2572" width="2.28515625" customWidth="1"/>
    <col min="2573" max="2573" width="14.7109375" customWidth="1"/>
    <col min="2574" max="2574" width="4.5703125" customWidth="1"/>
    <col min="2575" max="2575" width="4.85546875" customWidth="1"/>
    <col min="2576" max="2576" width="7" customWidth="1"/>
    <col min="2577" max="2577" width="10.85546875" bestFit="1" customWidth="1"/>
    <col min="2578" max="2578" width="10.85546875" customWidth="1"/>
    <col min="2579" max="2579" width="4" customWidth="1"/>
    <col min="2581" max="2581" width="9.28515625" bestFit="1" customWidth="1"/>
    <col min="2582" max="2582" width="10.7109375" customWidth="1"/>
    <col min="2813" max="2813" width="2" customWidth="1"/>
    <col min="2814" max="2814" width="14.85546875" customWidth="1"/>
    <col min="2815" max="2815" width="4.5703125" customWidth="1"/>
    <col min="2816" max="2816" width="4.85546875" customWidth="1"/>
    <col min="2817" max="2817" width="1.28515625" customWidth="1"/>
    <col min="2818" max="2818" width="11.28515625" customWidth="1"/>
    <col min="2819" max="2819" width="11.5703125" customWidth="1"/>
    <col min="2820" max="2820" width="9.28515625" customWidth="1"/>
    <col min="2821" max="2821" width="7.42578125" customWidth="1"/>
    <col min="2822" max="2822" width="11.28515625" customWidth="1"/>
    <col min="2823" max="2823" width="11.85546875" bestFit="1" customWidth="1"/>
    <col min="2824" max="2824" width="3" customWidth="1"/>
    <col min="2825" max="2827" width="0" hidden="1" customWidth="1"/>
    <col min="2828" max="2828" width="2.28515625" customWidth="1"/>
    <col min="2829" max="2829" width="14.7109375" customWidth="1"/>
    <col min="2830" max="2830" width="4.5703125" customWidth="1"/>
    <col min="2831" max="2831" width="4.85546875" customWidth="1"/>
    <col min="2832" max="2832" width="7" customWidth="1"/>
    <col min="2833" max="2833" width="10.85546875" bestFit="1" customWidth="1"/>
    <col min="2834" max="2834" width="10.85546875" customWidth="1"/>
    <col min="2835" max="2835" width="4" customWidth="1"/>
    <col min="2837" max="2837" width="9.28515625" bestFit="1" customWidth="1"/>
    <col min="2838" max="2838" width="10.7109375" customWidth="1"/>
    <col min="3069" max="3069" width="2" customWidth="1"/>
    <col min="3070" max="3070" width="14.85546875" customWidth="1"/>
    <col min="3071" max="3071" width="4.5703125" customWidth="1"/>
    <col min="3072" max="3072" width="4.85546875" customWidth="1"/>
    <col min="3073" max="3073" width="1.28515625" customWidth="1"/>
    <col min="3074" max="3074" width="11.28515625" customWidth="1"/>
    <col min="3075" max="3075" width="11.5703125" customWidth="1"/>
    <col min="3076" max="3076" width="9.28515625" customWidth="1"/>
    <col min="3077" max="3077" width="7.42578125" customWidth="1"/>
    <col min="3078" max="3078" width="11.28515625" customWidth="1"/>
    <col min="3079" max="3079" width="11.85546875" bestFit="1" customWidth="1"/>
    <col min="3080" max="3080" width="3" customWidth="1"/>
    <col min="3081" max="3083" width="0" hidden="1" customWidth="1"/>
    <col min="3084" max="3084" width="2.28515625" customWidth="1"/>
    <col min="3085" max="3085" width="14.7109375" customWidth="1"/>
    <col min="3086" max="3086" width="4.5703125" customWidth="1"/>
    <col min="3087" max="3087" width="4.85546875" customWidth="1"/>
    <col min="3088" max="3088" width="7" customWidth="1"/>
    <col min="3089" max="3089" width="10.85546875" bestFit="1" customWidth="1"/>
    <col min="3090" max="3090" width="10.85546875" customWidth="1"/>
    <col min="3091" max="3091" width="4" customWidth="1"/>
    <col min="3093" max="3093" width="9.28515625" bestFit="1" customWidth="1"/>
    <col min="3094" max="3094" width="10.7109375" customWidth="1"/>
    <col min="3325" max="3325" width="2" customWidth="1"/>
    <col min="3326" max="3326" width="14.85546875" customWidth="1"/>
    <col min="3327" max="3327" width="4.5703125" customWidth="1"/>
    <col min="3328" max="3328" width="4.85546875" customWidth="1"/>
    <col min="3329" max="3329" width="1.28515625" customWidth="1"/>
    <col min="3330" max="3330" width="11.28515625" customWidth="1"/>
    <col min="3331" max="3331" width="11.5703125" customWidth="1"/>
    <col min="3332" max="3332" width="9.28515625" customWidth="1"/>
    <col min="3333" max="3333" width="7.42578125" customWidth="1"/>
    <col min="3334" max="3334" width="11.28515625" customWidth="1"/>
    <col min="3335" max="3335" width="11.85546875" bestFit="1" customWidth="1"/>
    <col min="3336" max="3336" width="3" customWidth="1"/>
    <col min="3337" max="3339" width="0" hidden="1" customWidth="1"/>
    <col min="3340" max="3340" width="2.28515625" customWidth="1"/>
    <col min="3341" max="3341" width="14.7109375" customWidth="1"/>
    <col min="3342" max="3342" width="4.5703125" customWidth="1"/>
    <col min="3343" max="3343" width="4.85546875" customWidth="1"/>
    <col min="3344" max="3344" width="7" customWidth="1"/>
    <col min="3345" max="3345" width="10.85546875" bestFit="1" customWidth="1"/>
    <col min="3346" max="3346" width="10.85546875" customWidth="1"/>
    <col min="3347" max="3347" width="4" customWidth="1"/>
    <col min="3349" max="3349" width="9.28515625" bestFit="1" customWidth="1"/>
    <col min="3350" max="3350" width="10.7109375" customWidth="1"/>
    <col min="3581" max="3581" width="2" customWidth="1"/>
    <col min="3582" max="3582" width="14.85546875" customWidth="1"/>
    <col min="3583" max="3583" width="4.5703125" customWidth="1"/>
    <col min="3584" max="3584" width="4.85546875" customWidth="1"/>
    <col min="3585" max="3585" width="1.28515625" customWidth="1"/>
    <col min="3586" max="3586" width="11.28515625" customWidth="1"/>
    <col min="3587" max="3587" width="11.5703125" customWidth="1"/>
    <col min="3588" max="3588" width="9.28515625" customWidth="1"/>
    <col min="3589" max="3589" width="7.42578125" customWidth="1"/>
    <col min="3590" max="3590" width="11.28515625" customWidth="1"/>
    <col min="3591" max="3591" width="11.85546875" bestFit="1" customWidth="1"/>
    <col min="3592" max="3592" width="3" customWidth="1"/>
    <col min="3593" max="3595" width="0" hidden="1" customWidth="1"/>
    <col min="3596" max="3596" width="2.28515625" customWidth="1"/>
    <col min="3597" max="3597" width="14.7109375" customWidth="1"/>
    <col min="3598" max="3598" width="4.5703125" customWidth="1"/>
    <col min="3599" max="3599" width="4.85546875" customWidth="1"/>
    <col min="3600" max="3600" width="7" customWidth="1"/>
    <col min="3601" max="3601" width="10.85546875" bestFit="1" customWidth="1"/>
    <col min="3602" max="3602" width="10.85546875" customWidth="1"/>
    <col min="3603" max="3603" width="4" customWidth="1"/>
    <col min="3605" max="3605" width="9.28515625" bestFit="1" customWidth="1"/>
    <col min="3606" max="3606" width="10.7109375" customWidth="1"/>
    <col min="3837" max="3837" width="2" customWidth="1"/>
    <col min="3838" max="3838" width="14.85546875" customWidth="1"/>
    <col min="3839" max="3839" width="4.5703125" customWidth="1"/>
    <col min="3840" max="3840" width="4.85546875" customWidth="1"/>
    <col min="3841" max="3841" width="1.28515625" customWidth="1"/>
    <col min="3842" max="3842" width="11.28515625" customWidth="1"/>
    <col min="3843" max="3843" width="11.5703125" customWidth="1"/>
    <col min="3844" max="3844" width="9.28515625" customWidth="1"/>
    <col min="3845" max="3845" width="7.42578125" customWidth="1"/>
    <col min="3846" max="3846" width="11.28515625" customWidth="1"/>
    <col min="3847" max="3847" width="11.85546875" bestFit="1" customWidth="1"/>
    <col min="3848" max="3848" width="3" customWidth="1"/>
    <col min="3849" max="3851" width="0" hidden="1" customWidth="1"/>
    <col min="3852" max="3852" width="2.28515625" customWidth="1"/>
    <col min="3853" max="3853" width="14.7109375" customWidth="1"/>
    <col min="3854" max="3854" width="4.5703125" customWidth="1"/>
    <col min="3855" max="3855" width="4.85546875" customWidth="1"/>
    <col min="3856" max="3856" width="7" customWidth="1"/>
    <col min="3857" max="3857" width="10.85546875" bestFit="1" customWidth="1"/>
    <col min="3858" max="3858" width="10.85546875" customWidth="1"/>
    <col min="3859" max="3859" width="4" customWidth="1"/>
    <col min="3861" max="3861" width="9.28515625" bestFit="1" customWidth="1"/>
    <col min="3862" max="3862" width="10.7109375" customWidth="1"/>
    <col min="4093" max="4093" width="2" customWidth="1"/>
    <col min="4094" max="4094" width="14.85546875" customWidth="1"/>
    <col min="4095" max="4095" width="4.5703125" customWidth="1"/>
    <col min="4096" max="4096" width="4.85546875" customWidth="1"/>
    <col min="4097" max="4097" width="1.28515625" customWidth="1"/>
    <col min="4098" max="4098" width="11.28515625" customWidth="1"/>
    <col min="4099" max="4099" width="11.5703125" customWidth="1"/>
    <col min="4100" max="4100" width="9.28515625" customWidth="1"/>
    <col min="4101" max="4101" width="7.42578125" customWidth="1"/>
    <col min="4102" max="4102" width="11.28515625" customWidth="1"/>
    <col min="4103" max="4103" width="11.85546875" bestFit="1" customWidth="1"/>
    <col min="4104" max="4104" width="3" customWidth="1"/>
    <col min="4105" max="4107" width="0" hidden="1" customWidth="1"/>
    <col min="4108" max="4108" width="2.28515625" customWidth="1"/>
    <col min="4109" max="4109" width="14.7109375" customWidth="1"/>
    <col min="4110" max="4110" width="4.5703125" customWidth="1"/>
    <col min="4111" max="4111" width="4.85546875" customWidth="1"/>
    <col min="4112" max="4112" width="7" customWidth="1"/>
    <col min="4113" max="4113" width="10.85546875" bestFit="1" customWidth="1"/>
    <col min="4114" max="4114" width="10.85546875" customWidth="1"/>
    <col min="4115" max="4115" width="4" customWidth="1"/>
    <col min="4117" max="4117" width="9.28515625" bestFit="1" customWidth="1"/>
    <col min="4118" max="4118" width="10.7109375" customWidth="1"/>
    <col min="4349" max="4349" width="2" customWidth="1"/>
    <col min="4350" max="4350" width="14.85546875" customWidth="1"/>
    <col min="4351" max="4351" width="4.5703125" customWidth="1"/>
    <col min="4352" max="4352" width="4.85546875" customWidth="1"/>
    <col min="4353" max="4353" width="1.28515625" customWidth="1"/>
    <col min="4354" max="4354" width="11.28515625" customWidth="1"/>
    <col min="4355" max="4355" width="11.5703125" customWidth="1"/>
    <col min="4356" max="4356" width="9.28515625" customWidth="1"/>
    <col min="4357" max="4357" width="7.42578125" customWidth="1"/>
    <col min="4358" max="4358" width="11.28515625" customWidth="1"/>
    <col min="4359" max="4359" width="11.85546875" bestFit="1" customWidth="1"/>
    <col min="4360" max="4360" width="3" customWidth="1"/>
    <col min="4361" max="4363" width="0" hidden="1" customWidth="1"/>
    <col min="4364" max="4364" width="2.28515625" customWidth="1"/>
    <col min="4365" max="4365" width="14.7109375" customWidth="1"/>
    <col min="4366" max="4366" width="4.5703125" customWidth="1"/>
    <col min="4367" max="4367" width="4.85546875" customWidth="1"/>
    <col min="4368" max="4368" width="7" customWidth="1"/>
    <col min="4369" max="4369" width="10.85546875" bestFit="1" customWidth="1"/>
    <col min="4370" max="4370" width="10.85546875" customWidth="1"/>
    <col min="4371" max="4371" width="4" customWidth="1"/>
    <col min="4373" max="4373" width="9.28515625" bestFit="1" customWidth="1"/>
    <col min="4374" max="4374" width="10.7109375" customWidth="1"/>
    <col min="4605" max="4605" width="2" customWidth="1"/>
    <col min="4606" max="4606" width="14.85546875" customWidth="1"/>
    <col min="4607" max="4607" width="4.5703125" customWidth="1"/>
    <col min="4608" max="4608" width="4.85546875" customWidth="1"/>
    <col min="4609" max="4609" width="1.28515625" customWidth="1"/>
    <col min="4610" max="4610" width="11.28515625" customWidth="1"/>
    <col min="4611" max="4611" width="11.5703125" customWidth="1"/>
    <col min="4612" max="4612" width="9.28515625" customWidth="1"/>
    <col min="4613" max="4613" width="7.42578125" customWidth="1"/>
    <col min="4614" max="4614" width="11.28515625" customWidth="1"/>
    <col min="4615" max="4615" width="11.85546875" bestFit="1" customWidth="1"/>
    <col min="4616" max="4616" width="3" customWidth="1"/>
    <col min="4617" max="4619" width="0" hidden="1" customWidth="1"/>
    <col min="4620" max="4620" width="2.28515625" customWidth="1"/>
    <col min="4621" max="4621" width="14.7109375" customWidth="1"/>
    <col min="4622" max="4622" width="4.5703125" customWidth="1"/>
    <col min="4623" max="4623" width="4.85546875" customWidth="1"/>
    <col min="4624" max="4624" width="7" customWidth="1"/>
    <col min="4625" max="4625" width="10.85546875" bestFit="1" customWidth="1"/>
    <col min="4626" max="4626" width="10.85546875" customWidth="1"/>
    <col min="4627" max="4627" width="4" customWidth="1"/>
    <col min="4629" max="4629" width="9.28515625" bestFit="1" customWidth="1"/>
    <col min="4630" max="4630" width="10.7109375" customWidth="1"/>
    <col min="4861" max="4861" width="2" customWidth="1"/>
    <col min="4862" max="4862" width="14.85546875" customWidth="1"/>
    <col min="4863" max="4863" width="4.5703125" customWidth="1"/>
    <col min="4864" max="4864" width="4.85546875" customWidth="1"/>
    <col min="4865" max="4865" width="1.28515625" customWidth="1"/>
    <col min="4866" max="4866" width="11.28515625" customWidth="1"/>
    <col min="4867" max="4867" width="11.5703125" customWidth="1"/>
    <col min="4868" max="4868" width="9.28515625" customWidth="1"/>
    <col min="4869" max="4869" width="7.42578125" customWidth="1"/>
    <col min="4870" max="4870" width="11.28515625" customWidth="1"/>
    <col min="4871" max="4871" width="11.85546875" bestFit="1" customWidth="1"/>
    <col min="4872" max="4872" width="3" customWidth="1"/>
    <col min="4873" max="4875" width="0" hidden="1" customWidth="1"/>
    <col min="4876" max="4876" width="2.28515625" customWidth="1"/>
    <col min="4877" max="4877" width="14.7109375" customWidth="1"/>
    <col min="4878" max="4878" width="4.5703125" customWidth="1"/>
    <col min="4879" max="4879" width="4.85546875" customWidth="1"/>
    <col min="4880" max="4880" width="7" customWidth="1"/>
    <col min="4881" max="4881" width="10.85546875" bestFit="1" customWidth="1"/>
    <col min="4882" max="4882" width="10.85546875" customWidth="1"/>
    <col min="4883" max="4883" width="4" customWidth="1"/>
    <col min="4885" max="4885" width="9.28515625" bestFit="1" customWidth="1"/>
    <col min="4886" max="4886" width="10.7109375" customWidth="1"/>
    <col min="5117" max="5117" width="2" customWidth="1"/>
    <col min="5118" max="5118" width="14.85546875" customWidth="1"/>
    <col min="5119" max="5119" width="4.5703125" customWidth="1"/>
    <col min="5120" max="5120" width="4.85546875" customWidth="1"/>
    <col min="5121" max="5121" width="1.28515625" customWidth="1"/>
    <col min="5122" max="5122" width="11.28515625" customWidth="1"/>
    <col min="5123" max="5123" width="11.5703125" customWidth="1"/>
    <col min="5124" max="5124" width="9.28515625" customWidth="1"/>
    <col min="5125" max="5125" width="7.42578125" customWidth="1"/>
    <col min="5126" max="5126" width="11.28515625" customWidth="1"/>
    <col min="5127" max="5127" width="11.85546875" bestFit="1" customWidth="1"/>
    <col min="5128" max="5128" width="3" customWidth="1"/>
    <col min="5129" max="5131" width="0" hidden="1" customWidth="1"/>
    <col min="5132" max="5132" width="2.28515625" customWidth="1"/>
    <col min="5133" max="5133" width="14.7109375" customWidth="1"/>
    <col min="5134" max="5134" width="4.5703125" customWidth="1"/>
    <col min="5135" max="5135" width="4.85546875" customWidth="1"/>
    <col min="5136" max="5136" width="7" customWidth="1"/>
    <col min="5137" max="5137" width="10.85546875" bestFit="1" customWidth="1"/>
    <col min="5138" max="5138" width="10.85546875" customWidth="1"/>
    <col min="5139" max="5139" width="4" customWidth="1"/>
    <col min="5141" max="5141" width="9.28515625" bestFit="1" customWidth="1"/>
    <col min="5142" max="5142" width="10.7109375" customWidth="1"/>
    <col min="5373" max="5373" width="2" customWidth="1"/>
    <col min="5374" max="5374" width="14.85546875" customWidth="1"/>
    <col min="5375" max="5375" width="4.5703125" customWidth="1"/>
    <col min="5376" max="5376" width="4.85546875" customWidth="1"/>
    <col min="5377" max="5377" width="1.28515625" customWidth="1"/>
    <col min="5378" max="5378" width="11.28515625" customWidth="1"/>
    <col min="5379" max="5379" width="11.5703125" customWidth="1"/>
    <col min="5380" max="5380" width="9.28515625" customWidth="1"/>
    <col min="5381" max="5381" width="7.42578125" customWidth="1"/>
    <col min="5382" max="5382" width="11.28515625" customWidth="1"/>
    <col min="5383" max="5383" width="11.85546875" bestFit="1" customWidth="1"/>
    <col min="5384" max="5384" width="3" customWidth="1"/>
    <col min="5385" max="5387" width="0" hidden="1" customWidth="1"/>
    <col min="5388" max="5388" width="2.28515625" customWidth="1"/>
    <col min="5389" max="5389" width="14.7109375" customWidth="1"/>
    <col min="5390" max="5390" width="4.5703125" customWidth="1"/>
    <col min="5391" max="5391" width="4.85546875" customWidth="1"/>
    <col min="5392" max="5392" width="7" customWidth="1"/>
    <col min="5393" max="5393" width="10.85546875" bestFit="1" customWidth="1"/>
    <col min="5394" max="5394" width="10.85546875" customWidth="1"/>
    <col min="5395" max="5395" width="4" customWidth="1"/>
    <col min="5397" max="5397" width="9.28515625" bestFit="1" customWidth="1"/>
    <col min="5398" max="5398" width="10.7109375" customWidth="1"/>
    <col min="5629" max="5629" width="2" customWidth="1"/>
    <col min="5630" max="5630" width="14.85546875" customWidth="1"/>
    <col min="5631" max="5631" width="4.5703125" customWidth="1"/>
    <col min="5632" max="5632" width="4.85546875" customWidth="1"/>
    <col min="5633" max="5633" width="1.28515625" customWidth="1"/>
    <col min="5634" max="5634" width="11.28515625" customWidth="1"/>
    <col min="5635" max="5635" width="11.5703125" customWidth="1"/>
    <col min="5636" max="5636" width="9.28515625" customWidth="1"/>
    <col min="5637" max="5637" width="7.42578125" customWidth="1"/>
    <col min="5638" max="5638" width="11.28515625" customWidth="1"/>
    <col min="5639" max="5639" width="11.85546875" bestFit="1" customWidth="1"/>
    <col min="5640" max="5640" width="3" customWidth="1"/>
    <col min="5641" max="5643" width="0" hidden="1" customWidth="1"/>
    <col min="5644" max="5644" width="2.28515625" customWidth="1"/>
    <col min="5645" max="5645" width="14.7109375" customWidth="1"/>
    <col min="5646" max="5646" width="4.5703125" customWidth="1"/>
    <col min="5647" max="5647" width="4.85546875" customWidth="1"/>
    <col min="5648" max="5648" width="7" customWidth="1"/>
    <col min="5649" max="5649" width="10.85546875" bestFit="1" customWidth="1"/>
    <col min="5650" max="5650" width="10.85546875" customWidth="1"/>
    <col min="5651" max="5651" width="4" customWidth="1"/>
    <col min="5653" max="5653" width="9.28515625" bestFit="1" customWidth="1"/>
    <col min="5654" max="5654" width="10.7109375" customWidth="1"/>
    <col min="5885" max="5885" width="2" customWidth="1"/>
    <col min="5886" max="5886" width="14.85546875" customWidth="1"/>
    <col min="5887" max="5887" width="4.5703125" customWidth="1"/>
    <col min="5888" max="5888" width="4.85546875" customWidth="1"/>
    <col min="5889" max="5889" width="1.28515625" customWidth="1"/>
    <col min="5890" max="5890" width="11.28515625" customWidth="1"/>
    <col min="5891" max="5891" width="11.5703125" customWidth="1"/>
    <col min="5892" max="5892" width="9.28515625" customWidth="1"/>
    <col min="5893" max="5893" width="7.42578125" customWidth="1"/>
    <col min="5894" max="5894" width="11.28515625" customWidth="1"/>
    <col min="5895" max="5895" width="11.85546875" bestFit="1" customWidth="1"/>
    <col min="5896" max="5896" width="3" customWidth="1"/>
    <col min="5897" max="5899" width="0" hidden="1" customWidth="1"/>
    <col min="5900" max="5900" width="2.28515625" customWidth="1"/>
    <col min="5901" max="5901" width="14.7109375" customWidth="1"/>
    <col min="5902" max="5902" width="4.5703125" customWidth="1"/>
    <col min="5903" max="5903" width="4.85546875" customWidth="1"/>
    <col min="5904" max="5904" width="7" customWidth="1"/>
    <col min="5905" max="5905" width="10.85546875" bestFit="1" customWidth="1"/>
    <col min="5906" max="5906" width="10.85546875" customWidth="1"/>
    <col min="5907" max="5907" width="4" customWidth="1"/>
    <col min="5909" max="5909" width="9.28515625" bestFit="1" customWidth="1"/>
    <col min="5910" max="5910" width="10.7109375" customWidth="1"/>
    <col min="6141" max="6141" width="2" customWidth="1"/>
    <col min="6142" max="6142" width="14.85546875" customWidth="1"/>
    <col min="6143" max="6143" width="4.5703125" customWidth="1"/>
    <col min="6144" max="6144" width="4.85546875" customWidth="1"/>
    <col min="6145" max="6145" width="1.28515625" customWidth="1"/>
    <col min="6146" max="6146" width="11.28515625" customWidth="1"/>
    <col min="6147" max="6147" width="11.5703125" customWidth="1"/>
    <col min="6148" max="6148" width="9.28515625" customWidth="1"/>
    <col min="6149" max="6149" width="7.42578125" customWidth="1"/>
    <col min="6150" max="6150" width="11.28515625" customWidth="1"/>
    <col min="6151" max="6151" width="11.85546875" bestFit="1" customWidth="1"/>
    <col min="6152" max="6152" width="3" customWidth="1"/>
    <col min="6153" max="6155" width="0" hidden="1" customWidth="1"/>
    <col min="6156" max="6156" width="2.28515625" customWidth="1"/>
    <col min="6157" max="6157" width="14.7109375" customWidth="1"/>
    <col min="6158" max="6158" width="4.5703125" customWidth="1"/>
    <col min="6159" max="6159" width="4.85546875" customWidth="1"/>
    <col min="6160" max="6160" width="7" customWidth="1"/>
    <col min="6161" max="6161" width="10.85546875" bestFit="1" customWidth="1"/>
    <col min="6162" max="6162" width="10.85546875" customWidth="1"/>
    <col min="6163" max="6163" width="4" customWidth="1"/>
    <col min="6165" max="6165" width="9.28515625" bestFit="1" customWidth="1"/>
    <col min="6166" max="6166" width="10.7109375" customWidth="1"/>
    <col min="6397" max="6397" width="2" customWidth="1"/>
    <col min="6398" max="6398" width="14.85546875" customWidth="1"/>
    <col min="6399" max="6399" width="4.5703125" customWidth="1"/>
    <col min="6400" max="6400" width="4.85546875" customWidth="1"/>
    <col min="6401" max="6401" width="1.28515625" customWidth="1"/>
    <col min="6402" max="6402" width="11.28515625" customWidth="1"/>
    <col min="6403" max="6403" width="11.5703125" customWidth="1"/>
    <col min="6404" max="6404" width="9.28515625" customWidth="1"/>
    <col min="6405" max="6405" width="7.42578125" customWidth="1"/>
    <col min="6406" max="6406" width="11.28515625" customWidth="1"/>
    <col min="6407" max="6407" width="11.85546875" bestFit="1" customWidth="1"/>
    <col min="6408" max="6408" width="3" customWidth="1"/>
    <col min="6409" max="6411" width="0" hidden="1" customWidth="1"/>
    <col min="6412" max="6412" width="2.28515625" customWidth="1"/>
    <col min="6413" max="6413" width="14.7109375" customWidth="1"/>
    <col min="6414" max="6414" width="4.5703125" customWidth="1"/>
    <col min="6415" max="6415" width="4.85546875" customWidth="1"/>
    <col min="6416" max="6416" width="7" customWidth="1"/>
    <col min="6417" max="6417" width="10.85546875" bestFit="1" customWidth="1"/>
    <col min="6418" max="6418" width="10.85546875" customWidth="1"/>
    <col min="6419" max="6419" width="4" customWidth="1"/>
    <col min="6421" max="6421" width="9.28515625" bestFit="1" customWidth="1"/>
    <col min="6422" max="6422" width="10.7109375" customWidth="1"/>
    <col min="6653" max="6653" width="2" customWidth="1"/>
    <col min="6654" max="6654" width="14.85546875" customWidth="1"/>
    <col min="6655" max="6655" width="4.5703125" customWidth="1"/>
    <col min="6656" max="6656" width="4.85546875" customWidth="1"/>
    <col min="6657" max="6657" width="1.28515625" customWidth="1"/>
    <col min="6658" max="6658" width="11.28515625" customWidth="1"/>
    <col min="6659" max="6659" width="11.5703125" customWidth="1"/>
    <col min="6660" max="6660" width="9.28515625" customWidth="1"/>
    <col min="6661" max="6661" width="7.42578125" customWidth="1"/>
    <col min="6662" max="6662" width="11.28515625" customWidth="1"/>
    <col min="6663" max="6663" width="11.85546875" bestFit="1" customWidth="1"/>
    <col min="6664" max="6664" width="3" customWidth="1"/>
    <col min="6665" max="6667" width="0" hidden="1" customWidth="1"/>
    <col min="6668" max="6668" width="2.28515625" customWidth="1"/>
    <col min="6669" max="6669" width="14.7109375" customWidth="1"/>
    <col min="6670" max="6670" width="4.5703125" customWidth="1"/>
    <col min="6671" max="6671" width="4.85546875" customWidth="1"/>
    <col min="6672" max="6672" width="7" customWidth="1"/>
    <col min="6673" max="6673" width="10.85546875" bestFit="1" customWidth="1"/>
    <col min="6674" max="6674" width="10.85546875" customWidth="1"/>
    <col min="6675" max="6675" width="4" customWidth="1"/>
    <col min="6677" max="6677" width="9.28515625" bestFit="1" customWidth="1"/>
    <col min="6678" max="6678" width="10.7109375" customWidth="1"/>
    <col min="6909" max="6909" width="2" customWidth="1"/>
    <col min="6910" max="6910" width="14.85546875" customWidth="1"/>
    <col min="6911" max="6911" width="4.5703125" customWidth="1"/>
    <col min="6912" max="6912" width="4.85546875" customWidth="1"/>
    <col min="6913" max="6913" width="1.28515625" customWidth="1"/>
    <col min="6914" max="6914" width="11.28515625" customWidth="1"/>
    <col min="6915" max="6915" width="11.5703125" customWidth="1"/>
    <col min="6916" max="6916" width="9.28515625" customWidth="1"/>
    <col min="6917" max="6917" width="7.42578125" customWidth="1"/>
    <col min="6918" max="6918" width="11.28515625" customWidth="1"/>
    <col min="6919" max="6919" width="11.85546875" bestFit="1" customWidth="1"/>
    <col min="6920" max="6920" width="3" customWidth="1"/>
    <col min="6921" max="6923" width="0" hidden="1" customWidth="1"/>
    <col min="6924" max="6924" width="2.28515625" customWidth="1"/>
    <col min="6925" max="6925" width="14.7109375" customWidth="1"/>
    <col min="6926" max="6926" width="4.5703125" customWidth="1"/>
    <col min="6927" max="6927" width="4.85546875" customWidth="1"/>
    <col min="6928" max="6928" width="7" customWidth="1"/>
    <col min="6929" max="6929" width="10.85546875" bestFit="1" customWidth="1"/>
    <col min="6930" max="6930" width="10.85546875" customWidth="1"/>
    <col min="6931" max="6931" width="4" customWidth="1"/>
    <col min="6933" max="6933" width="9.28515625" bestFit="1" customWidth="1"/>
    <col min="6934" max="6934" width="10.7109375" customWidth="1"/>
    <col min="7165" max="7165" width="2" customWidth="1"/>
    <col min="7166" max="7166" width="14.85546875" customWidth="1"/>
    <col min="7167" max="7167" width="4.5703125" customWidth="1"/>
    <col min="7168" max="7168" width="4.85546875" customWidth="1"/>
    <col min="7169" max="7169" width="1.28515625" customWidth="1"/>
    <col min="7170" max="7170" width="11.28515625" customWidth="1"/>
    <col min="7171" max="7171" width="11.5703125" customWidth="1"/>
    <col min="7172" max="7172" width="9.28515625" customWidth="1"/>
    <col min="7173" max="7173" width="7.42578125" customWidth="1"/>
    <col min="7174" max="7174" width="11.28515625" customWidth="1"/>
    <col min="7175" max="7175" width="11.85546875" bestFit="1" customWidth="1"/>
    <col min="7176" max="7176" width="3" customWidth="1"/>
    <col min="7177" max="7179" width="0" hidden="1" customWidth="1"/>
    <col min="7180" max="7180" width="2.28515625" customWidth="1"/>
    <col min="7181" max="7181" width="14.7109375" customWidth="1"/>
    <col min="7182" max="7182" width="4.5703125" customWidth="1"/>
    <col min="7183" max="7183" width="4.85546875" customWidth="1"/>
    <col min="7184" max="7184" width="7" customWidth="1"/>
    <col min="7185" max="7185" width="10.85546875" bestFit="1" customWidth="1"/>
    <col min="7186" max="7186" width="10.85546875" customWidth="1"/>
    <col min="7187" max="7187" width="4" customWidth="1"/>
    <col min="7189" max="7189" width="9.28515625" bestFit="1" customWidth="1"/>
    <col min="7190" max="7190" width="10.7109375" customWidth="1"/>
    <col min="7421" max="7421" width="2" customWidth="1"/>
    <col min="7422" max="7422" width="14.85546875" customWidth="1"/>
    <col min="7423" max="7423" width="4.5703125" customWidth="1"/>
    <col min="7424" max="7424" width="4.85546875" customWidth="1"/>
    <col min="7425" max="7425" width="1.28515625" customWidth="1"/>
    <col min="7426" max="7426" width="11.28515625" customWidth="1"/>
    <col min="7427" max="7427" width="11.5703125" customWidth="1"/>
    <col min="7428" max="7428" width="9.28515625" customWidth="1"/>
    <col min="7429" max="7429" width="7.42578125" customWidth="1"/>
    <col min="7430" max="7430" width="11.28515625" customWidth="1"/>
    <col min="7431" max="7431" width="11.85546875" bestFit="1" customWidth="1"/>
    <col min="7432" max="7432" width="3" customWidth="1"/>
    <col min="7433" max="7435" width="0" hidden="1" customWidth="1"/>
    <col min="7436" max="7436" width="2.28515625" customWidth="1"/>
    <col min="7437" max="7437" width="14.7109375" customWidth="1"/>
    <col min="7438" max="7438" width="4.5703125" customWidth="1"/>
    <col min="7439" max="7439" width="4.85546875" customWidth="1"/>
    <col min="7440" max="7440" width="7" customWidth="1"/>
    <col min="7441" max="7441" width="10.85546875" bestFit="1" customWidth="1"/>
    <col min="7442" max="7442" width="10.85546875" customWidth="1"/>
    <col min="7443" max="7443" width="4" customWidth="1"/>
    <col min="7445" max="7445" width="9.28515625" bestFit="1" customWidth="1"/>
    <col min="7446" max="7446" width="10.7109375" customWidth="1"/>
    <col min="7677" max="7677" width="2" customWidth="1"/>
    <col min="7678" max="7678" width="14.85546875" customWidth="1"/>
    <col min="7679" max="7679" width="4.5703125" customWidth="1"/>
    <col min="7680" max="7680" width="4.85546875" customWidth="1"/>
    <col min="7681" max="7681" width="1.28515625" customWidth="1"/>
    <col min="7682" max="7682" width="11.28515625" customWidth="1"/>
    <col min="7683" max="7683" width="11.5703125" customWidth="1"/>
    <col min="7684" max="7684" width="9.28515625" customWidth="1"/>
    <col min="7685" max="7685" width="7.42578125" customWidth="1"/>
    <col min="7686" max="7686" width="11.28515625" customWidth="1"/>
    <col min="7687" max="7687" width="11.85546875" bestFit="1" customWidth="1"/>
    <col min="7688" max="7688" width="3" customWidth="1"/>
    <col min="7689" max="7691" width="0" hidden="1" customWidth="1"/>
    <col min="7692" max="7692" width="2.28515625" customWidth="1"/>
    <col min="7693" max="7693" width="14.7109375" customWidth="1"/>
    <col min="7694" max="7694" width="4.5703125" customWidth="1"/>
    <col min="7695" max="7695" width="4.85546875" customWidth="1"/>
    <col min="7696" max="7696" width="7" customWidth="1"/>
    <col min="7697" max="7697" width="10.85546875" bestFit="1" customWidth="1"/>
    <col min="7698" max="7698" width="10.85546875" customWidth="1"/>
    <col min="7699" max="7699" width="4" customWidth="1"/>
    <col min="7701" max="7701" width="9.28515625" bestFit="1" customWidth="1"/>
    <col min="7702" max="7702" width="10.7109375" customWidth="1"/>
    <col min="7933" max="7933" width="2" customWidth="1"/>
    <col min="7934" max="7934" width="14.85546875" customWidth="1"/>
    <col min="7935" max="7935" width="4.5703125" customWidth="1"/>
    <col min="7936" max="7936" width="4.85546875" customWidth="1"/>
    <col min="7937" max="7937" width="1.28515625" customWidth="1"/>
    <col min="7938" max="7938" width="11.28515625" customWidth="1"/>
    <col min="7939" max="7939" width="11.5703125" customWidth="1"/>
    <col min="7940" max="7940" width="9.28515625" customWidth="1"/>
    <col min="7941" max="7941" width="7.42578125" customWidth="1"/>
    <col min="7942" max="7942" width="11.28515625" customWidth="1"/>
    <col min="7943" max="7943" width="11.85546875" bestFit="1" customWidth="1"/>
    <col min="7944" max="7944" width="3" customWidth="1"/>
    <col min="7945" max="7947" width="0" hidden="1" customWidth="1"/>
    <col min="7948" max="7948" width="2.28515625" customWidth="1"/>
    <col min="7949" max="7949" width="14.7109375" customWidth="1"/>
    <col min="7950" max="7950" width="4.5703125" customWidth="1"/>
    <col min="7951" max="7951" width="4.85546875" customWidth="1"/>
    <col min="7952" max="7952" width="7" customWidth="1"/>
    <col min="7953" max="7953" width="10.85546875" bestFit="1" customWidth="1"/>
    <col min="7954" max="7954" width="10.85546875" customWidth="1"/>
    <col min="7955" max="7955" width="4" customWidth="1"/>
    <col min="7957" max="7957" width="9.28515625" bestFit="1" customWidth="1"/>
    <col min="7958" max="7958" width="10.7109375" customWidth="1"/>
    <col min="8189" max="8189" width="2" customWidth="1"/>
    <col min="8190" max="8190" width="14.85546875" customWidth="1"/>
    <col min="8191" max="8191" width="4.5703125" customWidth="1"/>
    <col min="8192" max="8192" width="4.85546875" customWidth="1"/>
    <col min="8193" max="8193" width="1.28515625" customWidth="1"/>
    <col min="8194" max="8194" width="11.28515625" customWidth="1"/>
    <col min="8195" max="8195" width="11.5703125" customWidth="1"/>
    <col min="8196" max="8196" width="9.28515625" customWidth="1"/>
    <col min="8197" max="8197" width="7.42578125" customWidth="1"/>
    <col min="8198" max="8198" width="11.28515625" customWidth="1"/>
    <col min="8199" max="8199" width="11.85546875" bestFit="1" customWidth="1"/>
    <col min="8200" max="8200" width="3" customWidth="1"/>
    <col min="8201" max="8203" width="0" hidden="1" customWidth="1"/>
    <col min="8204" max="8204" width="2.28515625" customWidth="1"/>
    <col min="8205" max="8205" width="14.7109375" customWidth="1"/>
    <col min="8206" max="8206" width="4.5703125" customWidth="1"/>
    <col min="8207" max="8207" width="4.85546875" customWidth="1"/>
    <col min="8208" max="8208" width="7" customWidth="1"/>
    <col min="8209" max="8209" width="10.85546875" bestFit="1" customWidth="1"/>
    <col min="8210" max="8210" width="10.85546875" customWidth="1"/>
    <col min="8211" max="8211" width="4" customWidth="1"/>
    <col min="8213" max="8213" width="9.28515625" bestFit="1" customWidth="1"/>
    <col min="8214" max="8214" width="10.7109375" customWidth="1"/>
    <col min="8445" max="8445" width="2" customWidth="1"/>
    <col min="8446" max="8446" width="14.85546875" customWidth="1"/>
    <col min="8447" max="8447" width="4.5703125" customWidth="1"/>
    <col min="8448" max="8448" width="4.85546875" customWidth="1"/>
    <col min="8449" max="8449" width="1.28515625" customWidth="1"/>
    <col min="8450" max="8450" width="11.28515625" customWidth="1"/>
    <col min="8451" max="8451" width="11.5703125" customWidth="1"/>
    <col min="8452" max="8452" width="9.28515625" customWidth="1"/>
    <col min="8453" max="8453" width="7.42578125" customWidth="1"/>
    <col min="8454" max="8454" width="11.28515625" customWidth="1"/>
    <col min="8455" max="8455" width="11.85546875" bestFit="1" customWidth="1"/>
    <col min="8456" max="8456" width="3" customWidth="1"/>
    <col min="8457" max="8459" width="0" hidden="1" customWidth="1"/>
    <col min="8460" max="8460" width="2.28515625" customWidth="1"/>
    <col min="8461" max="8461" width="14.7109375" customWidth="1"/>
    <col min="8462" max="8462" width="4.5703125" customWidth="1"/>
    <col min="8463" max="8463" width="4.85546875" customWidth="1"/>
    <col min="8464" max="8464" width="7" customWidth="1"/>
    <col min="8465" max="8465" width="10.85546875" bestFit="1" customWidth="1"/>
    <col min="8466" max="8466" width="10.85546875" customWidth="1"/>
    <col min="8467" max="8467" width="4" customWidth="1"/>
    <col min="8469" max="8469" width="9.28515625" bestFit="1" customWidth="1"/>
    <col min="8470" max="8470" width="10.7109375" customWidth="1"/>
    <col min="8701" max="8701" width="2" customWidth="1"/>
    <col min="8702" max="8702" width="14.85546875" customWidth="1"/>
    <col min="8703" max="8703" width="4.5703125" customWidth="1"/>
    <col min="8704" max="8704" width="4.85546875" customWidth="1"/>
    <col min="8705" max="8705" width="1.28515625" customWidth="1"/>
    <col min="8706" max="8706" width="11.28515625" customWidth="1"/>
    <col min="8707" max="8707" width="11.5703125" customWidth="1"/>
    <col min="8708" max="8708" width="9.28515625" customWidth="1"/>
    <col min="8709" max="8709" width="7.42578125" customWidth="1"/>
    <col min="8710" max="8710" width="11.28515625" customWidth="1"/>
    <col min="8711" max="8711" width="11.85546875" bestFit="1" customWidth="1"/>
    <col min="8712" max="8712" width="3" customWidth="1"/>
    <col min="8713" max="8715" width="0" hidden="1" customWidth="1"/>
    <col min="8716" max="8716" width="2.28515625" customWidth="1"/>
    <col min="8717" max="8717" width="14.7109375" customWidth="1"/>
    <col min="8718" max="8718" width="4.5703125" customWidth="1"/>
    <col min="8719" max="8719" width="4.85546875" customWidth="1"/>
    <col min="8720" max="8720" width="7" customWidth="1"/>
    <col min="8721" max="8721" width="10.85546875" bestFit="1" customWidth="1"/>
    <col min="8722" max="8722" width="10.85546875" customWidth="1"/>
    <col min="8723" max="8723" width="4" customWidth="1"/>
    <col min="8725" max="8725" width="9.28515625" bestFit="1" customWidth="1"/>
    <col min="8726" max="8726" width="10.7109375" customWidth="1"/>
    <col min="8957" max="8957" width="2" customWidth="1"/>
    <col min="8958" max="8958" width="14.85546875" customWidth="1"/>
    <col min="8959" max="8959" width="4.5703125" customWidth="1"/>
    <col min="8960" max="8960" width="4.85546875" customWidth="1"/>
    <col min="8961" max="8961" width="1.28515625" customWidth="1"/>
    <col min="8962" max="8962" width="11.28515625" customWidth="1"/>
    <col min="8963" max="8963" width="11.5703125" customWidth="1"/>
    <col min="8964" max="8964" width="9.28515625" customWidth="1"/>
    <col min="8965" max="8965" width="7.42578125" customWidth="1"/>
    <col min="8966" max="8966" width="11.28515625" customWidth="1"/>
    <col min="8967" max="8967" width="11.85546875" bestFit="1" customWidth="1"/>
    <col min="8968" max="8968" width="3" customWidth="1"/>
    <col min="8969" max="8971" width="0" hidden="1" customWidth="1"/>
    <col min="8972" max="8972" width="2.28515625" customWidth="1"/>
    <col min="8973" max="8973" width="14.7109375" customWidth="1"/>
    <col min="8974" max="8974" width="4.5703125" customWidth="1"/>
    <col min="8975" max="8975" width="4.85546875" customWidth="1"/>
    <col min="8976" max="8976" width="7" customWidth="1"/>
    <col min="8977" max="8977" width="10.85546875" bestFit="1" customWidth="1"/>
    <col min="8978" max="8978" width="10.85546875" customWidth="1"/>
    <col min="8979" max="8979" width="4" customWidth="1"/>
    <col min="8981" max="8981" width="9.28515625" bestFit="1" customWidth="1"/>
    <col min="8982" max="8982" width="10.7109375" customWidth="1"/>
    <col min="9213" max="9213" width="2" customWidth="1"/>
    <col min="9214" max="9214" width="14.85546875" customWidth="1"/>
    <col min="9215" max="9215" width="4.5703125" customWidth="1"/>
    <col min="9216" max="9216" width="4.85546875" customWidth="1"/>
    <col min="9217" max="9217" width="1.28515625" customWidth="1"/>
    <col min="9218" max="9218" width="11.28515625" customWidth="1"/>
    <col min="9219" max="9219" width="11.5703125" customWidth="1"/>
    <col min="9220" max="9220" width="9.28515625" customWidth="1"/>
    <col min="9221" max="9221" width="7.42578125" customWidth="1"/>
    <col min="9222" max="9222" width="11.28515625" customWidth="1"/>
    <col min="9223" max="9223" width="11.85546875" bestFit="1" customWidth="1"/>
    <col min="9224" max="9224" width="3" customWidth="1"/>
    <col min="9225" max="9227" width="0" hidden="1" customWidth="1"/>
    <col min="9228" max="9228" width="2.28515625" customWidth="1"/>
    <col min="9229" max="9229" width="14.7109375" customWidth="1"/>
    <col min="9230" max="9230" width="4.5703125" customWidth="1"/>
    <col min="9231" max="9231" width="4.85546875" customWidth="1"/>
    <col min="9232" max="9232" width="7" customWidth="1"/>
    <col min="9233" max="9233" width="10.85546875" bestFit="1" customWidth="1"/>
    <col min="9234" max="9234" width="10.85546875" customWidth="1"/>
    <col min="9235" max="9235" width="4" customWidth="1"/>
    <col min="9237" max="9237" width="9.28515625" bestFit="1" customWidth="1"/>
    <col min="9238" max="9238" width="10.7109375" customWidth="1"/>
    <col min="9469" max="9469" width="2" customWidth="1"/>
    <col min="9470" max="9470" width="14.85546875" customWidth="1"/>
    <col min="9471" max="9471" width="4.5703125" customWidth="1"/>
    <col min="9472" max="9472" width="4.85546875" customWidth="1"/>
    <col min="9473" max="9473" width="1.28515625" customWidth="1"/>
    <col min="9474" max="9474" width="11.28515625" customWidth="1"/>
    <col min="9475" max="9475" width="11.5703125" customWidth="1"/>
    <col min="9476" max="9476" width="9.28515625" customWidth="1"/>
    <col min="9477" max="9477" width="7.42578125" customWidth="1"/>
    <col min="9478" max="9478" width="11.28515625" customWidth="1"/>
    <col min="9479" max="9479" width="11.85546875" bestFit="1" customWidth="1"/>
    <col min="9480" max="9480" width="3" customWidth="1"/>
    <col min="9481" max="9483" width="0" hidden="1" customWidth="1"/>
    <col min="9484" max="9484" width="2.28515625" customWidth="1"/>
    <col min="9485" max="9485" width="14.7109375" customWidth="1"/>
    <col min="9486" max="9486" width="4.5703125" customWidth="1"/>
    <col min="9487" max="9487" width="4.85546875" customWidth="1"/>
    <col min="9488" max="9488" width="7" customWidth="1"/>
    <col min="9489" max="9489" width="10.85546875" bestFit="1" customWidth="1"/>
    <col min="9490" max="9490" width="10.85546875" customWidth="1"/>
    <col min="9491" max="9491" width="4" customWidth="1"/>
    <col min="9493" max="9493" width="9.28515625" bestFit="1" customWidth="1"/>
    <col min="9494" max="9494" width="10.7109375" customWidth="1"/>
    <col min="9725" max="9725" width="2" customWidth="1"/>
    <col min="9726" max="9726" width="14.85546875" customWidth="1"/>
    <col min="9727" max="9727" width="4.5703125" customWidth="1"/>
    <col min="9728" max="9728" width="4.85546875" customWidth="1"/>
    <col min="9729" max="9729" width="1.28515625" customWidth="1"/>
    <col min="9730" max="9730" width="11.28515625" customWidth="1"/>
    <col min="9731" max="9731" width="11.5703125" customWidth="1"/>
    <col min="9732" max="9732" width="9.28515625" customWidth="1"/>
    <col min="9733" max="9733" width="7.42578125" customWidth="1"/>
    <col min="9734" max="9734" width="11.28515625" customWidth="1"/>
    <col min="9735" max="9735" width="11.85546875" bestFit="1" customWidth="1"/>
    <col min="9736" max="9736" width="3" customWidth="1"/>
    <col min="9737" max="9739" width="0" hidden="1" customWidth="1"/>
    <col min="9740" max="9740" width="2.28515625" customWidth="1"/>
    <col min="9741" max="9741" width="14.7109375" customWidth="1"/>
    <col min="9742" max="9742" width="4.5703125" customWidth="1"/>
    <col min="9743" max="9743" width="4.85546875" customWidth="1"/>
    <col min="9744" max="9744" width="7" customWidth="1"/>
    <col min="9745" max="9745" width="10.85546875" bestFit="1" customWidth="1"/>
    <col min="9746" max="9746" width="10.85546875" customWidth="1"/>
    <col min="9747" max="9747" width="4" customWidth="1"/>
    <col min="9749" max="9749" width="9.28515625" bestFit="1" customWidth="1"/>
    <col min="9750" max="9750" width="10.7109375" customWidth="1"/>
    <col min="9981" max="9981" width="2" customWidth="1"/>
    <col min="9982" max="9982" width="14.85546875" customWidth="1"/>
    <col min="9983" max="9983" width="4.5703125" customWidth="1"/>
    <col min="9984" max="9984" width="4.85546875" customWidth="1"/>
    <col min="9985" max="9985" width="1.28515625" customWidth="1"/>
    <col min="9986" max="9986" width="11.28515625" customWidth="1"/>
    <col min="9987" max="9987" width="11.5703125" customWidth="1"/>
    <col min="9988" max="9988" width="9.28515625" customWidth="1"/>
    <col min="9989" max="9989" width="7.42578125" customWidth="1"/>
    <col min="9990" max="9990" width="11.28515625" customWidth="1"/>
    <col min="9991" max="9991" width="11.85546875" bestFit="1" customWidth="1"/>
    <col min="9992" max="9992" width="3" customWidth="1"/>
    <col min="9993" max="9995" width="0" hidden="1" customWidth="1"/>
    <col min="9996" max="9996" width="2.28515625" customWidth="1"/>
    <col min="9997" max="9997" width="14.7109375" customWidth="1"/>
    <col min="9998" max="9998" width="4.5703125" customWidth="1"/>
    <col min="9999" max="9999" width="4.85546875" customWidth="1"/>
    <col min="10000" max="10000" width="7" customWidth="1"/>
    <col min="10001" max="10001" width="10.85546875" bestFit="1" customWidth="1"/>
    <col min="10002" max="10002" width="10.85546875" customWidth="1"/>
    <col min="10003" max="10003" width="4" customWidth="1"/>
    <col min="10005" max="10005" width="9.28515625" bestFit="1" customWidth="1"/>
    <col min="10006" max="10006" width="10.7109375" customWidth="1"/>
    <col min="10237" max="10237" width="2" customWidth="1"/>
    <col min="10238" max="10238" width="14.85546875" customWidth="1"/>
    <col min="10239" max="10239" width="4.5703125" customWidth="1"/>
    <col min="10240" max="10240" width="4.85546875" customWidth="1"/>
    <col min="10241" max="10241" width="1.28515625" customWidth="1"/>
    <col min="10242" max="10242" width="11.28515625" customWidth="1"/>
    <col min="10243" max="10243" width="11.5703125" customWidth="1"/>
    <col min="10244" max="10244" width="9.28515625" customWidth="1"/>
    <col min="10245" max="10245" width="7.42578125" customWidth="1"/>
    <col min="10246" max="10246" width="11.28515625" customWidth="1"/>
    <col min="10247" max="10247" width="11.85546875" bestFit="1" customWidth="1"/>
    <col min="10248" max="10248" width="3" customWidth="1"/>
    <col min="10249" max="10251" width="0" hidden="1" customWidth="1"/>
    <col min="10252" max="10252" width="2.28515625" customWidth="1"/>
    <col min="10253" max="10253" width="14.7109375" customWidth="1"/>
    <col min="10254" max="10254" width="4.5703125" customWidth="1"/>
    <col min="10255" max="10255" width="4.85546875" customWidth="1"/>
    <col min="10256" max="10256" width="7" customWidth="1"/>
    <col min="10257" max="10257" width="10.85546875" bestFit="1" customWidth="1"/>
    <col min="10258" max="10258" width="10.85546875" customWidth="1"/>
    <col min="10259" max="10259" width="4" customWidth="1"/>
    <col min="10261" max="10261" width="9.28515625" bestFit="1" customWidth="1"/>
    <col min="10262" max="10262" width="10.7109375" customWidth="1"/>
    <col min="10493" max="10493" width="2" customWidth="1"/>
    <col min="10494" max="10494" width="14.85546875" customWidth="1"/>
    <col min="10495" max="10495" width="4.5703125" customWidth="1"/>
    <col min="10496" max="10496" width="4.85546875" customWidth="1"/>
    <col min="10497" max="10497" width="1.28515625" customWidth="1"/>
    <col min="10498" max="10498" width="11.28515625" customWidth="1"/>
    <col min="10499" max="10499" width="11.5703125" customWidth="1"/>
    <col min="10500" max="10500" width="9.28515625" customWidth="1"/>
    <col min="10501" max="10501" width="7.42578125" customWidth="1"/>
    <col min="10502" max="10502" width="11.28515625" customWidth="1"/>
    <col min="10503" max="10503" width="11.85546875" bestFit="1" customWidth="1"/>
    <col min="10504" max="10504" width="3" customWidth="1"/>
    <col min="10505" max="10507" width="0" hidden="1" customWidth="1"/>
    <col min="10508" max="10508" width="2.28515625" customWidth="1"/>
    <col min="10509" max="10509" width="14.7109375" customWidth="1"/>
    <col min="10510" max="10510" width="4.5703125" customWidth="1"/>
    <col min="10511" max="10511" width="4.85546875" customWidth="1"/>
    <col min="10512" max="10512" width="7" customWidth="1"/>
    <col min="10513" max="10513" width="10.85546875" bestFit="1" customWidth="1"/>
    <col min="10514" max="10514" width="10.85546875" customWidth="1"/>
    <col min="10515" max="10515" width="4" customWidth="1"/>
    <col min="10517" max="10517" width="9.28515625" bestFit="1" customWidth="1"/>
    <col min="10518" max="10518" width="10.7109375" customWidth="1"/>
    <col min="10749" max="10749" width="2" customWidth="1"/>
    <col min="10750" max="10750" width="14.85546875" customWidth="1"/>
    <col min="10751" max="10751" width="4.5703125" customWidth="1"/>
    <col min="10752" max="10752" width="4.85546875" customWidth="1"/>
    <col min="10753" max="10753" width="1.28515625" customWidth="1"/>
    <col min="10754" max="10754" width="11.28515625" customWidth="1"/>
    <col min="10755" max="10755" width="11.5703125" customWidth="1"/>
    <col min="10756" max="10756" width="9.28515625" customWidth="1"/>
    <col min="10757" max="10757" width="7.42578125" customWidth="1"/>
    <col min="10758" max="10758" width="11.28515625" customWidth="1"/>
    <col min="10759" max="10759" width="11.85546875" bestFit="1" customWidth="1"/>
    <col min="10760" max="10760" width="3" customWidth="1"/>
    <col min="10761" max="10763" width="0" hidden="1" customWidth="1"/>
    <col min="10764" max="10764" width="2.28515625" customWidth="1"/>
    <col min="10765" max="10765" width="14.7109375" customWidth="1"/>
    <col min="10766" max="10766" width="4.5703125" customWidth="1"/>
    <col min="10767" max="10767" width="4.85546875" customWidth="1"/>
    <col min="10768" max="10768" width="7" customWidth="1"/>
    <col min="10769" max="10769" width="10.85546875" bestFit="1" customWidth="1"/>
    <col min="10770" max="10770" width="10.85546875" customWidth="1"/>
    <col min="10771" max="10771" width="4" customWidth="1"/>
    <col min="10773" max="10773" width="9.28515625" bestFit="1" customWidth="1"/>
    <col min="10774" max="10774" width="10.7109375" customWidth="1"/>
    <col min="11005" max="11005" width="2" customWidth="1"/>
    <col min="11006" max="11006" width="14.85546875" customWidth="1"/>
    <col min="11007" max="11007" width="4.5703125" customWidth="1"/>
    <col min="11008" max="11008" width="4.85546875" customWidth="1"/>
    <col min="11009" max="11009" width="1.28515625" customWidth="1"/>
    <col min="11010" max="11010" width="11.28515625" customWidth="1"/>
    <col min="11011" max="11011" width="11.5703125" customWidth="1"/>
    <col min="11012" max="11012" width="9.28515625" customWidth="1"/>
    <col min="11013" max="11013" width="7.42578125" customWidth="1"/>
    <col min="11014" max="11014" width="11.28515625" customWidth="1"/>
    <col min="11015" max="11015" width="11.85546875" bestFit="1" customWidth="1"/>
    <col min="11016" max="11016" width="3" customWidth="1"/>
    <col min="11017" max="11019" width="0" hidden="1" customWidth="1"/>
    <col min="11020" max="11020" width="2.28515625" customWidth="1"/>
    <col min="11021" max="11021" width="14.7109375" customWidth="1"/>
    <col min="11022" max="11022" width="4.5703125" customWidth="1"/>
    <col min="11023" max="11023" width="4.85546875" customWidth="1"/>
    <col min="11024" max="11024" width="7" customWidth="1"/>
    <col min="11025" max="11025" width="10.85546875" bestFit="1" customWidth="1"/>
    <col min="11026" max="11026" width="10.85546875" customWidth="1"/>
    <col min="11027" max="11027" width="4" customWidth="1"/>
    <col min="11029" max="11029" width="9.28515625" bestFit="1" customWidth="1"/>
    <col min="11030" max="11030" width="10.7109375" customWidth="1"/>
    <col min="11261" max="11261" width="2" customWidth="1"/>
    <col min="11262" max="11262" width="14.85546875" customWidth="1"/>
    <col min="11263" max="11263" width="4.5703125" customWidth="1"/>
    <col min="11264" max="11264" width="4.85546875" customWidth="1"/>
    <col min="11265" max="11265" width="1.28515625" customWidth="1"/>
    <col min="11266" max="11266" width="11.28515625" customWidth="1"/>
    <col min="11267" max="11267" width="11.5703125" customWidth="1"/>
    <col min="11268" max="11268" width="9.28515625" customWidth="1"/>
    <col min="11269" max="11269" width="7.42578125" customWidth="1"/>
    <col min="11270" max="11270" width="11.28515625" customWidth="1"/>
    <col min="11271" max="11271" width="11.85546875" bestFit="1" customWidth="1"/>
    <col min="11272" max="11272" width="3" customWidth="1"/>
    <col min="11273" max="11275" width="0" hidden="1" customWidth="1"/>
    <col min="11276" max="11276" width="2.28515625" customWidth="1"/>
    <col min="11277" max="11277" width="14.7109375" customWidth="1"/>
    <col min="11278" max="11278" width="4.5703125" customWidth="1"/>
    <col min="11279" max="11279" width="4.85546875" customWidth="1"/>
    <col min="11280" max="11280" width="7" customWidth="1"/>
    <col min="11281" max="11281" width="10.85546875" bestFit="1" customWidth="1"/>
    <col min="11282" max="11282" width="10.85546875" customWidth="1"/>
    <col min="11283" max="11283" width="4" customWidth="1"/>
    <col min="11285" max="11285" width="9.28515625" bestFit="1" customWidth="1"/>
    <col min="11286" max="11286" width="10.7109375" customWidth="1"/>
    <col min="11517" max="11517" width="2" customWidth="1"/>
    <col min="11518" max="11518" width="14.85546875" customWidth="1"/>
    <col min="11519" max="11519" width="4.5703125" customWidth="1"/>
    <col min="11520" max="11520" width="4.85546875" customWidth="1"/>
    <col min="11521" max="11521" width="1.28515625" customWidth="1"/>
    <col min="11522" max="11522" width="11.28515625" customWidth="1"/>
    <col min="11523" max="11523" width="11.5703125" customWidth="1"/>
    <col min="11524" max="11524" width="9.28515625" customWidth="1"/>
    <col min="11525" max="11525" width="7.42578125" customWidth="1"/>
    <col min="11526" max="11526" width="11.28515625" customWidth="1"/>
    <col min="11527" max="11527" width="11.85546875" bestFit="1" customWidth="1"/>
    <col min="11528" max="11528" width="3" customWidth="1"/>
    <col min="11529" max="11531" width="0" hidden="1" customWidth="1"/>
    <col min="11532" max="11532" width="2.28515625" customWidth="1"/>
    <col min="11533" max="11533" width="14.7109375" customWidth="1"/>
    <col min="11534" max="11534" width="4.5703125" customWidth="1"/>
    <col min="11535" max="11535" width="4.85546875" customWidth="1"/>
    <col min="11536" max="11536" width="7" customWidth="1"/>
    <col min="11537" max="11537" width="10.85546875" bestFit="1" customWidth="1"/>
    <col min="11538" max="11538" width="10.85546875" customWidth="1"/>
    <col min="11539" max="11539" width="4" customWidth="1"/>
    <col min="11541" max="11541" width="9.28515625" bestFit="1" customWidth="1"/>
    <col min="11542" max="11542" width="10.7109375" customWidth="1"/>
    <col min="11773" max="11773" width="2" customWidth="1"/>
    <col min="11774" max="11774" width="14.85546875" customWidth="1"/>
    <col min="11775" max="11775" width="4.5703125" customWidth="1"/>
    <col min="11776" max="11776" width="4.85546875" customWidth="1"/>
    <col min="11777" max="11777" width="1.28515625" customWidth="1"/>
    <col min="11778" max="11778" width="11.28515625" customWidth="1"/>
    <col min="11779" max="11779" width="11.5703125" customWidth="1"/>
    <col min="11780" max="11780" width="9.28515625" customWidth="1"/>
    <col min="11781" max="11781" width="7.42578125" customWidth="1"/>
    <col min="11782" max="11782" width="11.28515625" customWidth="1"/>
    <col min="11783" max="11783" width="11.85546875" bestFit="1" customWidth="1"/>
    <col min="11784" max="11784" width="3" customWidth="1"/>
    <col min="11785" max="11787" width="0" hidden="1" customWidth="1"/>
    <col min="11788" max="11788" width="2.28515625" customWidth="1"/>
    <col min="11789" max="11789" width="14.7109375" customWidth="1"/>
    <col min="11790" max="11790" width="4.5703125" customWidth="1"/>
    <col min="11791" max="11791" width="4.85546875" customWidth="1"/>
    <col min="11792" max="11792" width="7" customWidth="1"/>
    <col min="11793" max="11793" width="10.85546875" bestFit="1" customWidth="1"/>
    <col min="11794" max="11794" width="10.85546875" customWidth="1"/>
    <col min="11795" max="11795" width="4" customWidth="1"/>
    <col min="11797" max="11797" width="9.28515625" bestFit="1" customWidth="1"/>
    <col min="11798" max="11798" width="10.7109375" customWidth="1"/>
    <col min="12029" max="12029" width="2" customWidth="1"/>
    <col min="12030" max="12030" width="14.85546875" customWidth="1"/>
    <col min="12031" max="12031" width="4.5703125" customWidth="1"/>
    <col min="12032" max="12032" width="4.85546875" customWidth="1"/>
    <col min="12033" max="12033" width="1.28515625" customWidth="1"/>
    <col min="12034" max="12034" width="11.28515625" customWidth="1"/>
    <col min="12035" max="12035" width="11.5703125" customWidth="1"/>
    <col min="12036" max="12036" width="9.28515625" customWidth="1"/>
    <col min="12037" max="12037" width="7.42578125" customWidth="1"/>
    <col min="12038" max="12038" width="11.28515625" customWidth="1"/>
    <col min="12039" max="12039" width="11.85546875" bestFit="1" customWidth="1"/>
    <col min="12040" max="12040" width="3" customWidth="1"/>
    <col min="12041" max="12043" width="0" hidden="1" customWidth="1"/>
    <col min="12044" max="12044" width="2.28515625" customWidth="1"/>
    <col min="12045" max="12045" width="14.7109375" customWidth="1"/>
    <col min="12046" max="12046" width="4.5703125" customWidth="1"/>
    <col min="12047" max="12047" width="4.85546875" customWidth="1"/>
    <col min="12048" max="12048" width="7" customWidth="1"/>
    <col min="12049" max="12049" width="10.85546875" bestFit="1" customWidth="1"/>
    <col min="12050" max="12050" width="10.85546875" customWidth="1"/>
    <col min="12051" max="12051" width="4" customWidth="1"/>
    <col min="12053" max="12053" width="9.28515625" bestFit="1" customWidth="1"/>
    <col min="12054" max="12054" width="10.7109375" customWidth="1"/>
    <col min="12285" max="12285" width="2" customWidth="1"/>
    <col min="12286" max="12286" width="14.85546875" customWidth="1"/>
    <col min="12287" max="12287" width="4.5703125" customWidth="1"/>
    <col min="12288" max="12288" width="4.85546875" customWidth="1"/>
    <col min="12289" max="12289" width="1.28515625" customWidth="1"/>
    <col min="12290" max="12290" width="11.28515625" customWidth="1"/>
    <col min="12291" max="12291" width="11.5703125" customWidth="1"/>
    <col min="12292" max="12292" width="9.28515625" customWidth="1"/>
    <col min="12293" max="12293" width="7.42578125" customWidth="1"/>
    <col min="12294" max="12294" width="11.28515625" customWidth="1"/>
    <col min="12295" max="12295" width="11.85546875" bestFit="1" customWidth="1"/>
    <col min="12296" max="12296" width="3" customWidth="1"/>
    <col min="12297" max="12299" width="0" hidden="1" customWidth="1"/>
    <col min="12300" max="12300" width="2.28515625" customWidth="1"/>
    <col min="12301" max="12301" width="14.7109375" customWidth="1"/>
    <col min="12302" max="12302" width="4.5703125" customWidth="1"/>
    <col min="12303" max="12303" width="4.85546875" customWidth="1"/>
    <col min="12304" max="12304" width="7" customWidth="1"/>
    <col min="12305" max="12305" width="10.85546875" bestFit="1" customWidth="1"/>
    <col min="12306" max="12306" width="10.85546875" customWidth="1"/>
    <col min="12307" max="12307" width="4" customWidth="1"/>
    <col min="12309" max="12309" width="9.28515625" bestFit="1" customWidth="1"/>
    <col min="12310" max="12310" width="10.7109375" customWidth="1"/>
    <col min="12541" max="12541" width="2" customWidth="1"/>
    <col min="12542" max="12542" width="14.85546875" customWidth="1"/>
    <col min="12543" max="12543" width="4.5703125" customWidth="1"/>
    <col min="12544" max="12544" width="4.85546875" customWidth="1"/>
    <col min="12545" max="12545" width="1.28515625" customWidth="1"/>
    <col min="12546" max="12546" width="11.28515625" customWidth="1"/>
    <col min="12547" max="12547" width="11.5703125" customWidth="1"/>
    <col min="12548" max="12548" width="9.28515625" customWidth="1"/>
    <col min="12549" max="12549" width="7.42578125" customWidth="1"/>
    <col min="12550" max="12550" width="11.28515625" customWidth="1"/>
    <col min="12551" max="12551" width="11.85546875" bestFit="1" customWidth="1"/>
    <col min="12552" max="12552" width="3" customWidth="1"/>
    <col min="12553" max="12555" width="0" hidden="1" customWidth="1"/>
    <col min="12556" max="12556" width="2.28515625" customWidth="1"/>
    <col min="12557" max="12557" width="14.7109375" customWidth="1"/>
    <col min="12558" max="12558" width="4.5703125" customWidth="1"/>
    <col min="12559" max="12559" width="4.85546875" customWidth="1"/>
    <col min="12560" max="12560" width="7" customWidth="1"/>
    <col min="12561" max="12561" width="10.85546875" bestFit="1" customWidth="1"/>
    <col min="12562" max="12562" width="10.85546875" customWidth="1"/>
    <col min="12563" max="12563" width="4" customWidth="1"/>
    <col min="12565" max="12565" width="9.28515625" bestFit="1" customWidth="1"/>
    <col min="12566" max="12566" width="10.7109375" customWidth="1"/>
    <col min="12797" max="12797" width="2" customWidth="1"/>
    <col min="12798" max="12798" width="14.85546875" customWidth="1"/>
    <col min="12799" max="12799" width="4.5703125" customWidth="1"/>
    <col min="12800" max="12800" width="4.85546875" customWidth="1"/>
    <col min="12801" max="12801" width="1.28515625" customWidth="1"/>
    <col min="12802" max="12802" width="11.28515625" customWidth="1"/>
    <col min="12803" max="12803" width="11.5703125" customWidth="1"/>
    <col min="12804" max="12804" width="9.28515625" customWidth="1"/>
    <col min="12805" max="12805" width="7.42578125" customWidth="1"/>
    <col min="12806" max="12806" width="11.28515625" customWidth="1"/>
    <col min="12807" max="12807" width="11.85546875" bestFit="1" customWidth="1"/>
    <col min="12808" max="12808" width="3" customWidth="1"/>
    <col min="12809" max="12811" width="0" hidden="1" customWidth="1"/>
    <col min="12812" max="12812" width="2.28515625" customWidth="1"/>
    <col min="12813" max="12813" width="14.7109375" customWidth="1"/>
    <col min="12814" max="12814" width="4.5703125" customWidth="1"/>
    <col min="12815" max="12815" width="4.85546875" customWidth="1"/>
    <col min="12816" max="12816" width="7" customWidth="1"/>
    <col min="12817" max="12817" width="10.85546875" bestFit="1" customWidth="1"/>
    <col min="12818" max="12818" width="10.85546875" customWidth="1"/>
    <col min="12819" max="12819" width="4" customWidth="1"/>
    <col min="12821" max="12821" width="9.28515625" bestFit="1" customWidth="1"/>
    <col min="12822" max="12822" width="10.7109375" customWidth="1"/>
    <col min="13053" max="13053" width="2" customWidth="1"/>
    <col min="13054" max="13054" width="14.85546875" customWidth="1"/>
    <col min="13055" max="13055" width="4.5703125" customWidth="1"/>
    <col min="13056" max="13056" width="4.85546875" customWidth="1"/>
    <col min="13057" max="13057" width="1.28515625" customWidth="1"/>
    <col min="13058" max="13058" width="11.28515625" customWidth="1"/>
    <col min="13059" max="13059" width="11.5703125" customWidth="1"/>
    <col min="13060" max="13060" width="9.28515625" customWidth="1"/>
    <col min="13061" max="13061" width="7.42578125" customWidth="1"/>
    <col min="13062" max="13062" width="11.28515625" customWidth="1"/>
    <col min="13063" max="13063" width="11.85546875" bestFit="1" customWidth="1"/>
    <col min="13064" max="13064" width="3" customWidth="1"/>
    <col min="13065" max="13067" width="0" hidden="1" customWidth="1"/>
    <col min="13068" max="13068" width="2.28515625" customWidth="1"/>
    <col min="13069" max="13069" width="14.7109375" customWidth="1"/>
    <col min="13070" max="13070" width="4.5703125" customWidth="1"/>
    <col min="13071" max="13071" width="4.85546875" customWidth="1"/>
    <col min="13072" max="13072" width="7" customWidth="1"/>
    <col min="13073" max="13073" width="10.85546875" bestFit="1" customWidth="1"/>
    <col min="13074" max="13074" width="10.85546875" customWidth="1"/>
    <col min="13075" max="13075" width="4" customWidth="1"/>
    <col min="13077" max="13077" width="9.28515625" bestFit="1" customWidth="1"/>
    <col min="13078" max="13078" width="10.7109375" customWidth="1"/>
    <col min="13309" max="13309" width="2" customWidth="1"/>
    <col min="13310" max="13310" width="14.85546875" customWidth="1"/>
    <col min="13311" max="13311" width="4.5703125" customWidth="1"/>
    <col min="13312" max="13312" width="4.85546875" customWidth="1"/>
    <col min="13313" max="13313" width="1.28515625" customWidth="1"/>
    <col min="13314" max="13314" width="11.28515625" customWidth="1"/>
    <col min="13315" max="13315" width="11.5703125" customWidth="1"/>
    <col min="13316" max="13316" width="9.28515625" customWidth="1"/>
    <col min="13317" max="13317" width="7.42578125" customWidth="1"/>
    <col min="13318" max="13318" width="11.28515625" customWidth="1"/>
    <col min="13319" max="13319" width="11.85546875" bestFit="1" customWidth="1"/>
    <col min="13320" max="13320" width="3" customWidth="1"/>
    <col min="13321" max="13323" width="0" hidden="1" customWidth="1"/>
    <col min="13324" max="13324" width="2.28515625" customWidth="1"/>
    <col min="13325" max="13325" width="14.7109375" customWidth="1"/>
    <col min="13326" max="13326" width="4.5703125" customWidth="1"/>
    <col min="13327" max="13327" width="4.85546875" customWidth="1"/>
    <col min="13328" max="13328" width="7" customWidth="1"/>
    <col min="13329" max="13329" width="10.85546875" bestFit="1" customWidth="1"/>
    <col min="13330" max="13330" width="10.85546875" customWidth="1"/>
    <col min="13331" max="13331" width="4" customWidth="1"/>
    <col min="13333" max="13333" width="9.28515625" bestFit="1" customWidth="1"/>
    <col min="13334" max="13334" width="10.7109375" customWidth="1"/>
    <col min="13565" max="13565" width="2" customWidth="1"/>
    <col min="13566" max="13566" width="14.85546875" customWidth="1"/>
    <col min="13567" max="13567" width="4.5703125" customWidth="1"/>
    <col min="13568" max="13568" width="4.85546875" customWidth="1"/>
    <col min="13569" max="13569" width="1.28515625" customWidth="1"/>
    <col min="13570" max="13570" width="11.28515625" customWidth="1"/>
    <col min="13571" max="13571" width="11.5703125" customWidth="1"/>
    <col min="13572" max="13572" width="9.28515625" customWidth="1"/>
    <col min="13573" max="13573" width="7.42578125" customWidth="1"/>
    <col min="13574" max="13574" width="11.28515625" customWidth="1"/>
    <col min="13575" max="13575" width="11.85546875" bestFit="1" customWidth="1"/>
    <col min="13576" max="13576" width="3" customWidth="1"/>
    <col min="13577" max="13579" width="0" hidden="1" customWidth="1"/>
    <col min="13580" max="13580" width="2.28515625" customWidth="1"/>
    <col min="13581" max="13581" width="14.7109375" customWidth="1"/>
    <col min="13582" max="13582" width="4.5703125" customWidth="1"/>
    <col min="13583" max="13583" width="4.85546875" customWidth="1"/>
    <col min="13584" max="13584" width="7" customWidth="1"/>
    <col min="13585" max="13585" width="10.85546875" bestFit="1" customWidth="1"/>
    <col min="13586" max="13586" width="10.85546875" customWidth="1"/>
    <col min="13587" max="13587" width="4" customWidth="1"/>
    <col min="13589" max="13589" width="9.28515625" bestFit="1" customWidth="1"/>
    <col min="13590" max="13590" width="10.7109375" customWidth="1"/>
    <col min="13821" max="13821" width="2" customWidth="1"/>
    <col min="13822" max="13822" width="14.85546875" customWidth="1"/>
    <col min="13823" max="13823" width="4.5703125" customWidth="1"/>
    <col min="13824" max="13824" width="4.85546875" customWidth="1"/>
    <col min="13825" max="13825" width="1.28515625" customWidth="1"/>
    <col min="13826" max="13826" width="11.28515625" customWidth="1"/>
    <col min="13827" max="13827" width="11.5703125" customWidth="1"/>
    <col min="13828" max="13828" width="9.28515625" customWidth="1"/>
    <col min="13829" max="13829" width="7.42578125" customWidth="1"/>
    <col min="13830" max="13830" width="11.28515625" customWidth="1"/>
    <col min="13831" max="13831" width="11.85546875" bestFit="1" customWidth="1"/>
    <col min="13832" max="13832" width="3" customWidth="1"/>
    <col min="13833" max="13835" width="0" hidden="1" customWidth="1"/>
    <col min="13836" max="13836" width="2.28515625" customWidth="1"/>
    <col min="13837" max="13837" width="14.7109375" customWidth="1"/>
    <col min="13838" max="13838" width="4.5703125" customWidth="1"/>
    <col min="13839" max="13839" width="4.85546875" customWidth="1"/>
    <col min="13840" max="13840" width="7" customWidth="1"/>
    <col min="13841" max="13841" width="10.85546875" bestFit="1" customWidth="1"/>
    <col min="13842" max="13842" width="10.85546875" customWidth="1"/>
    <col min="13843" max="13843" width="4" customWidth="1"/>
    <col min="13845" max="13845" width="9.28515625" bestFit="1" customWidth="1"/>
    <col min="13846" max="13846" width="10.7109375" customWidth="1"/>
    <col min="14077" max="14077" width="2" customWidth="1"/>
    <col min="14078" max="14078" width="14.85546875" customWidth="1"/>
    <col min="14079" max="14079" width="4.5703125" customWidth="1"/>
    <col min="14080" max="14080" width="4.85546875" customWidth="1"/>
    <col min="14081" max="14081" width="1.28515625" customWidth="1"/>
    <col min="14082" max="14082" width="11.28515625" customWidth="1"/>
    <col min="14083" max="14083" width="11.5703125" customWidth="1"/>
    <col min="14084" max="14084" width="9.28515625" customWidth="1"/>
    <col min="14085" max="14085" width="7.42578125" customWidth="1"/>
    <col min="14086" max="14086" width="11.28515625" customWidth="1"/>
    <col min="14087" max="14087" width="11.85546875" bestFit="1" customWidth="1"/>
    <col min="14088" max="14088" width="3" customWidth="1"/>
    <col min="14089" max="14091" width="0" hidden="1" customWidth="1"/>
    <col min="14092" max="14092" width="2.28515625" customWidth="1"/>
    <col min="14093" max="14093" width="14.7109375" customWidth="1"/>
    <col min="14094" max="14094" width="4.5703125" customWidth="1"/>
    <col min="14095" max="14095" width="4.85546875" customWidth="1"/>
    <col min="14096" max="14096" width="7" customWidth="1"/>
    <col min="14097" max="14097" width="10.85546875" bestFit="1" customWidth="1"/>
    <col min="14098" max="14098" width="10.85546875" customWidth="1"/>
    <col min="14099" max="14099" width="4" customWidth="1"/>
    <col min="14101" max="14101" width="9.28515625" bestFit="1" customWidth="1"/>
    <col min="14102" max="14102" width="10.7109375" customWidth="1"/>
    <col min="14333" max="14333" width="2" customWidth="1"/>
    <col min="14334" max="14334" width="14.85546875" customWidth="1"/>
    <col min="14335" max="14335" width="4.5703125" customWidth="1"/>
    <col min="14336" max="14336" width="4.85546875" customWidth="1"/>
    <col min="14337" max="14337" width="1.28515625" customWidth="1"/>
    <col min="14338" max="14338" width="11.28515625" customWidth="1"/>
    <col min="14339" max="14339" width="11.5703125" customWidth="1"/>
    <col min="14340" max="14340" width="9.28515625" customWidth="1"/>
    <col min="14341" max="14341" width="7.42578125" customWidth="1"/>
    <col min="14342" max="14342" width="11.28515625" customWidth="1"/>
    <col min="14343" max="14343" width="11.85546875" bestFit="1" customWidth="1"/>
    <col min="14344" max="14344" width="3" customWidth="1"/>
    <col min="14345" max="14347" width="0" hidden="1" customWidth="1"/>
    <col min="14348" max="14348" width="2.28515625" customWidth="1"/>
    <col min="14349" max="14349" width="14.7109375" customWidth="1"/>
    <col min="14350" max="14350" width="4.5703125" customWidth="1"/>
    <col min="14351" max="14351" width="4.85546875" customWidth="1"/>
    <col min="14352" max="14352" width="7" customWidth="1"/>
    <col min="14353" max="14353" width="10.85546875" bestFit="1" customWidth="1"/>
    <col min="14354" max="14354" width="10.85546875" customWidth="1"/>
    <col min="14355" max="14355" width="4" customWidth="1"/>
    <col min="14357" max="14357" width="9.28515625" bestFit="1" customWidth="1"/>
    <col min="14358" max="14358" width="10.7109375" customWidth="1"/>
    <col min="14589" max="14589" width="2" customWidth="1"/>
    <col min="14590" max="14590" width="14.85546875" customWidth="1"/>
    <col min="14591" max="14591" width="4.5703125" customWidth="1"/>
    <col min="14592" max="14592" width="4.85546875" customWidth="1"/>
    <col min="14593" max="14593" width="1.28515625" customWidth="1"/>
    <col min="14594" max="14594" width="11.28515625" customWidth="1"/>
    <col min="14595" max="14595" width="11.5703125" customWidth="1"/>
    <col min="14596" max="14596" width="9.28515625" customWidth="1"/>
    <col min="14597" max="14597" width="7.42578125" customWidth="1"/>
    <col min="14598" max="14598" width="11.28515625" customWidth="1"/>
    <col min="14599" max="14599" width="11.85546875" bestFit="1" customWidth="1"/>
    <col min="14600" max="14600" width="3" customWidth="1"/>
    <col min="14601" max="14603" width="0" hidden="1" customWidth="1"/>
    <col min="14604" max="14604" width="2.28515625" customWidth="1"/>
    <col min="14605" max="14605" width="14.7109375" customWidth="1"/>
    <col min="14606" max="14606" width="4.5703125" customWidth="1"/>
    <col min="14607" max="14607" width="4.85546875" customWidth="1"/>
    <col min="14608" max="14608" width="7" customWidth="1"/>
    <col min="14609" max="14609" width="10.85546875" bestFit="1" customWidth="1"/>
    <col min="14610" max="14610" width="10.85546875" customWidth="1"/>
    <col min="14611" max="14611" width="4" customWidth="1"/>
    <col min="14613" max="14613" width="9.28515625" bestFit="1" customWidth="1"/>
    <col min="14614" max="14614" width="10.7109375" customWidth="1"/>
    <col min="14845" max="14845" width="2" customWidth="1"/>
    <col min="14846" max="14846" width="14.85546875" customWidth="1"/>
    <col min="14847" max="14847" width="4.5703125" customWidth="1"/>
    <col min="14848" max="14848" width="4.85546875" customWidth="1"/>
    <col min="14849" max="14849" width="1.28515625" customWidth="1"/>
    <col min="14850" max="14850" width="11.28515625" customWidth="1"/>
    <col min="14851" max="14851" width="11.5703125" customWidth="1"/>
    <col min="14852" max="14852" width="9.28515625" customWidth="1"/>
    <col min="14853" max="14853" width="7.42578125" customWidth="1"/>
    <col min="14854" max="14854" width="11.28515625" customWidth="1"/>
    <col min="14855" max="14855" width="11.85546875" bestFit="1" customWidth="1"/>
    <col min="14856" max="14856" width="3" customWidth="1"/>
    <col min="14857" max="14859" width="0" hidden="1" customWidth="1"/>
    <col min="14860" max="14860" width="2.28515625" customWidth="1"/>
    <col min="14861" max="14861" width="14.7109375" customWidth="1"/>
    <col min="14862" max="14862" width="4.5703125" customWidth="1"/>
    <col min="14863" max="14863" width="4.85546875" customWidth="1"/>
    <col min="14864" max="14864" width="7" customWidth="1"/>
    <col min="14865" max="14865" width="10.85546875" bestFit="1" customWidth="1"/>
    <col min="14866" max="14866" width="10.85546875" customWidth="1"/>
    <col min="14867" max="14867" width="4" customWidth="1"/>
    <col min="14869" max="14869" width="9.28515625" bestFit="1" customWidth="1"/>
    <col min="14870" max="14870" width="10.7109375" customWidth="1"/>
    <col min="15101" max="15101" width="2" customWidth="1"/>
    <col min="15102" max="15102" width="14.85546875" customWidth="1"/>
    <col min="15103" max="15103" width="4.5703125" customWidth="1"/>
    <col min="15104" max="15104" width="4.85546875" customWidth="1"/>
    <col min="15105" max="15105" width="1.28515625" customWidth="1"/>
    <col min="15106" max="15106" width="11.28515625" customWidth="1"/>
    <col min="15107" max="15107" width="11.5703125" customWidth="1"/>
    <col min="15108" max="15108" width="9.28515625" customWidth="1"/>
    <col min="15109" max="15109" width="7.42578125" customWidth="1"/>
    <col min="15110" max="15110" width="11.28515625" customWidth="1"/>
    <col min="15111" max="15111" width="11.85546875" bestFit="1" customWidth="1"/>
    <col min="15112" max="15112" width="3" customWidth="1"/>
    <col min="15113" max="15115" width="0" hidden="1" customWidth="1"/>
    <col min="15116" max="15116" width="2.28515625" customWidth="1"/>
    <col min="15117" max="15117" width="14.7109375" customWidth="1"/>
    <col min="15118" max="15118" width="4.5703125" customWidth="1"/>
    <col min="15119" max="15119" width="4.85546875" customWidth="1"/>
    <col min="15120" max="15120" width="7" customWidth="1"/>
    <col min="15121" max="15121" width="10.85546875" bestFit="1" customWidth="1"/>
    <col min="15122" max="15122" width="10.85546875" customWidth="1"/>
    <col min="15123" max="15123" width="4" customWidth="1"/>
    <col min="15125" max="15125" width="9.28515625" bestFit="1" customWidth="1"/>
    <col min="15126" max="15126" width="10.7109375" customWidth="1"/>
    <col min="15357" max="15357" width="2" customWidth="1"/>
    <col min="15358" max="15358" width="14.85546875" customWidth="1"/>
    <col min="15359" max="15359" width="4.5703125" customWidth="1"/>
    <col min="15360" max="15360" width="4.85546875" customWidth="1"/>
    <col min="15361" max="15361" width="1.28515625" customWidth="1"/>
    <col min="15362" max="15362" width="11.28515625" customWidth="1"/>
    <col min="15363" max="15363" width="11.5703125" customWidth="1"/>
    <col min="15364" max="15364" width="9.28515625" customWidth="1"/>
    <col min="15365" max="15365" width="7.42578125" customWidth="1"/>
    <col min="15366" max="15366" width="11.28515625" customWidth="1"/>
    <col min="15367" max="15367" width="11.85546875" bestFit="1" customWidth="1"/>
    <col min="15368" max="15368" width="3" customWidth="1"/>
    <col min="15369" max="15371" width="0" hidden="1" customWidth="1"/>
    <col min="15372" max="15372" width="2.28515625" customWidth="1"/>
    <col min="15373" max="15373" width="14.7109375" customWidth="1"/>
    <col min="15374" max="15374" width="4.5703125" customWidth="1"/>
    <col min="15375" max="15375" width="4.85546875" customWidth="1"/>
    <col min="15376" max="15376" width="7" customWidth="1"/>
    <col min="15377" max="15377" width="10.85546875" bestFit="1" customWidth="1"/>
    <col min="15378" max="15378" width="10.85546875" customWidth="1"/>
    <col min="15379" max="15379" width="4" customWidth="1"/>
    <col min="15381" max="15381" width="9.28515625" bestFit="1" customWidth="1"/>
    <col min="15382" max="15382" width="10.7109375" customWidth="1"/>
    <col min="15613" max="15613" width="2" customWidth="1"/>
    <col min="15614" max="15614" width="14.85546875" customWidth="1"/>
    <col min="15615" max="15615" width="4.5703125" customWidth="1"/>
    <col min="15616" max="15616" width="4.85546875" customWidth="1"/>
    <col min="15617" max="15617" width="1.28515625" customWidth="1"/>
    <col min="15618" max="15618" width="11.28515625" customWidth="1"/>
    <col min="15619" max="15619" width="11.5703125" customWidth="1"/>
    <col min="15620" max="15620" width="9.28515625" customWidth="1"/>
    <col min="15621" max="15621" width="7.42578125" customWidth="1"/>
    <col min="15622" max="15622" width="11.28515625" customWidth="1"/>
    <col min="15623" max="15623" width="11.85546875" bestFit="1" customWidth="1"/>
    <col min="15624" max="15624" width="3" customWidth="1"/>
    <col min="15625" max="15627" width="0" hidden="1" customWidth="1"/>
    <col min="15628" max="15628" width="2.28515625" customWidth="1"/>
    <col min="15629" max="15629" width="14.7109375" customWidth="1"/>
    <col min="15630" max="15630" width="4.5703125" customWidth="1"/>
    <col min="15631" max="15631" width="4.85546875" customWidth="1"/>
    <col min="15632" max="15632" width="7" customWidth="1"/>
    <col min="15633" max="15633" width="10.85546875" bestFit="1" customWidth="1"/>
    <col min="15634" max="15634" width="10.85546875" customWidth="1"/>
    <col min="15635" max="15635" width="4" customWidth="1"/>
    <col min="15637" max="15637" width="9.28515625" bestFit="1" customWidth="1"/>
    <col min="15638" max="15638" width="10.7109375" customWidth="1"/>
    <col min="15869" max="15869" width="2" customWidth="1"/>
    <col min="15870" max="15870" width="14.85546875" customWidth="1"/>
    <col min="15871" max="15871" width="4.5703125" customWidth="1"/>
    <col min="15872" max="15872" width="4.85546875" customWidth="1"/>
    <col min="15873" max="15873" width="1.28515625" customWidth="1"/>
    <col min="15874" max="15874" width="11.28515625" customWidth="1"/>
    <col min="15875" max="15875" width="11.5703125" customWidth="1"/>
    <col min="15876" max="15876" width="9.28515625" customWidth="1"/>
    <col min="15877" max="15877" width="7.42578125" customWidth="1"/>
    <col min="15878" max="15878" width="11.28515625" customWidth="1"/>
    <col min="15879" max="15879" width="11.85546875" bestFit="1" customWidth="1"/>
    <col min="15880" max="15880" width="3" customWidth="1"/>
    <col min="15881" max="15883" width="0" hidden="1" customWidth="1"/>
    <col min="15884" max="15884" width="2.28515625" customWidth="1"/>
    <col min="15885" max="15885" width="14.7109375" customWidth="1"/>
    <col min="15886" max="15886" width="4.5703125" customWidth="1"/>
    <col min="15887" max="15887" width="4.85546875" customWidth="1"/>
    <col min="15888" max="15888" width="7" customWidth="1"/>
    <col min="15889" max="15889" width="10.85546875" bestFit="1" customWidth="1"/>
    <col min="15890" max="15890" width="10.85546875" customWidth="1"/>
    <col min="15891" max="15891" width="4" customWidth="1"/>
    <col min="15893" max="15893" width="9.28515625" bestFit="1" customWidth="1"/>
    <col min="15894" max="15894" width="10.7109375" customWidth="1"/>
    <col min="16125" max="16125" width="2" customWidth="1"/>
    <col min="16126" max="16126" width="14.85546875" customWidth="1"/>
    <col min="16127" max="16127" width="4.5703125" customWidth="1"/>
    <col min="16128" max="16128" width="4.85546875" customWidth="1"/>
    <col min="16129" max="16129" width="1.28515625" customWidth="1"/>
    <col min="16130" max="16130" width="11.28515625" customWidth="1"/>
    <col min="16131" max="16131" width="11.5703125" customWidth="1"/>
    <col min="16132" max="16132" width="9.28515625" customWidth="1"/>
    <col min="16133" max="16133" width="7.42578125" customWidth="1"/>
    <col min="16134" max="16134" width="11.28515625" customWidth="1"/>
    <col min="16135" max="16135" width="11.85546875" bestFit="1" customWidth="1"/>
    <col min="16136" max="16136" width="3" customWidth="1"/>
    <col min="16137" max="16139" width="0" hidden="1" customWidth="1"/>
    <col min="16140" max="16140" width="2.28515625" customWidth="1"/>
    <col min="16141" max="16141" width="14.7109375" customWidth="1"/>
    <col min="16142" max="16142" width="4.5703125" customWidth="1"/>
    <col min="16143" max="16143" width="4.85546875" customWidth="1"/>
    <col min="16144" max="16144" width="7" customWidth="1"/>
    <col min="16145" max="16145" width="10.85546875" bestFit="1" customWidth="1"/>
    <col min="16146" max="16146" width="10.85546875" customWidth="1"/>
    <col min="16147" max="16147" width="4" customWidth="1"/>
    <col min="16149" max="16149" width="9.28515625" bestFit="1" customWidth="1"/>
    <col min="16150" max="16150" width="10.710937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3" customFormat="1" ht="15.75" x14ac:dyDescent="0.25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N4" s="2" t="s">
        <v>0</v>
      </c>
      <c r="O4" s="2"/>
      <c r="P4" s="2"/>
      <c r="Q4" s="2"/>
      <c r="R4" s="2"/>
      <c r="S4" s="2"/>
      <c r="T4" s="2"/>
      <c r="U4" s="2"/>
      <c r="V4" s="2"/>
      <c r="W4" s="4"/>
    </row>
    <row r="5" spans="1:23" x14ac:dyDescent="0.25">
      <c r="A5" s="5"/>
      <c r="B5" s="5"/>
      <c r="C5" s="5"/>
      <c r="D5" s="5"/>
      <c r="E5" s="5"/>
      <c r="F5" s="5"/>
      <c r="G5" s="5"/>
      <c r="H5" s="5"/>
      <c r="I5" s="5"/>
      <c r="J5" s="6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x14ac:dyDescent="0.25">
      <c r="A6" s="5" t="s">
        <v>1</v>
      </c>
      <c r="B6" s="5"/>
      <c r="C6" s="5"/>
      <c r="D6" s="5"/>
      <c r="E6" s="72" t="s">
        <v>2</v>
      </c>
      <c r="F6" s="73"/>
      <c r="G6" s="74"/>
      <c r="H6" s="5"/>
      <c r="I6" s="5"/>
      <c r="J6" s="6"/>
      <c r="N6" s="5" t="s">
        <v>3</v>
      </c>
      <c r="O6" s="5"/>
      <c r="P6" s="5"/>
      <c r="Q6" s="5"/>
      <c r="R6" s="7">
        <v>15</v>
      </c>
      <c r="S6" s="5"/>
      <c r="T6" s="5"/>
      <c r="U6" s="5"/>
      <c r="V6" s="5"/>
      <c r="W6" s="1"/>
    </row>
    <row r="7" spans="1:23" x14ac:dyDescent="0.25">
      <c r="A7" s="5" t="s">
        <v>4</v>
      </c>
      <c r="B7" s="5"/>
      <c r="C7" s="5"/>
      <c r="D7" s="5"/>
      <c r="E7" s="75">
        <v>12</v>
      </c>
      <c r="F7" s="76"/>
      <c r="G7" s="77"/>
      <c r="H7" s="5"/>
      <c r="I7" s="5"/>
      <c r="J7" s="6"/>
      <c r="N7" s="5" t="s">
        <v>5</v>
      </c>
      <c r="O7" s="5"/>
      <c r="P7" s="5"/>
      <c r="Q7" s="5"/>
      <c r="R7" s="8">
        <v>30</v>
      </c>
      <c r="S7" s="5"/>
      <c r="T7" s="5"/>
      <c r="U7" s="5"/>
      <c r="V7" s="5"/>
      <c r="W7" s="1"/>
    </row>
    <row r="8" spans="1:23" x14ac:dyDescent="0.25">
      <c r="A8" s="5" t="s">
        <v>6</v>
      </c>
      <c r="B8" s="5"/>
      <c r="C8" s="5"/>
      <c r="D8" s="5"/>
      <c r="E8" s="78">
        <v>21513</v>
      </c>
      <c r="F8" s="79"/>
      <c r="G8" s="80"/>
      <c r="H8" s="5"/>
      <c r="I8" s="5"/>
      <c r="J8" s="6"/>
      <c r="K8" t="str">
        <f>IF(K15=2,"nee"," ")</f>
        <v>nee</v>
      </c>
      <c r="L8" s="9">
        <v>1</v>
      </c>
      <c r="N8" s="5"/>
      <c r="O8" s="5"/>
      <c r="P8" s="5"/>
      <c r="Q8" s="5"/>
      <c r="R8" s="5"/>
      <c r="S8" s="5"/>
      <c r="T8" s="5"/>
      <c r="U8" s="5"/>
      <c r="V8" s="5"/>
      <c r="W8" s="1"/>
    </row>
    <row r="9" spans="1:23" x14ac:dyDescent="0.25">
      <c r="A9" s="5"/>
      <c r="B9" s="5"/>
      <c r="C9" s="5"/>
      <c r="D9" s="10"/>
      <c r="E9" s="11">
        <f ca="1">TODAY()</f>
        <v>43642</v>
      </c>
      <c r="F9" s="5"/>
      <c r="G9" s="5"/>
      <c r="H9" s="5"/>
      <c r="I9" s="5"/>
      <c r="J9" s="6"/>
      <c r="K9" t="str">
        <f>IF(K15=2,"ja", " ")</f>
        <v>ja</v>
      </c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x14ac:dyDescent="0.25">
      <c r="A10" s="5" t="s">
        <v>7</v>
      </c>
      <c r="B10" s="5"/>
      <c r="C10" s="5"/>
      <c r="D10" s="5"/>
      <c r="E10" s="12">
        <f ca="1">FLOOR(((E9-E8)/365.25),1)</f>
        <v>60</v>
      </c>
      <c r="F10" s="5"/>
      <c r="G10" s="5" t="str">
        <f>IF(K15=2,"partner AOW gerechtigd?"," ")</f>
        <v>partner AOW gerechtigd?</v>
      </c>
      <c r="H10" s="5"/>
      <c r="I10" s="5"/>
      <c r="J10" s="6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6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23" x14ac:dyDescent="0.2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6"/>
      <c r="K12" t="s">
        <v>9</v>
      </c>
      <c r="N12" s="5"/>
      <c r="O12" s="5"/>
      <c r="P12" s="5"/>
      <c r="Q12" s="5"/>
      <c r="R12" s="5"/>
      <c r="S12" s="5"/>
      <c r="T12" s="13"/>
      <c r="U12" s="5"/>
      <c r="V12" s="5"/>
      <c r="W12" s="1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6"/>
      <c r="K13" t="s">
        <v>10</v>
      </c>
      <c r="N13" s="5"/>
      <c r="O13" s="5"/>
      <c r="P13" s="5"/>
      <c r="Q13" s="5"/>
      <c r="R13" s="5"/>
      <c r="S13" s="5"/>
      <c r="T13" s="5"/>
      <c r="U13" s="5"/>
      <c r="V13" s="5"/>
      <c r="W13" s="1"/>
    </row>
    <row r="14" spans="1:23" ht="8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6"/>
      <c r="K14" t="s">
        <v>11</v>
      </c>
      <c r="N14" s="5"/>
      <c r="O14" s="5"/>
      <c r="P14" s="5"/>
      <c r="Q14" s="5"/>
      <c r="R14" s="5"/>
      <c r="S14" s="5"/>
      <c r="T14" s="5"/>
      <c r="U14" s="5"/>
      <c r="V14" s="5"/>
      <c r="W14" s="1"/>
    </row>
    <row r="15" spans="1:23" x14ac:dyDescent="0.25">
      <c r="A15" s="5" t="s">
        <v>12</v>
      </c>
      <c r="B15" s="5"/>
      <c r="C15" s="5"/>
      <c r="D15" s="5"/>
      <c r="E15" s="14">
        <f>L18</f>
        <v>1608.48</v>
      </c>
      <c r="F15" s="5"/>
      <c r="G15" s="5"/>
      <c r="H15" s="5"/>
      <c r="I15" s="5"/>
      <c r="J15" s="6"/>
      <c r="K15" s="15">
        <v>2</v>
      </c>
      <c r="L15" s="16">
        <f>IF(K15=1,1245.01,0)</f>
        <v>0</v>
      </c>
      <c r="N15" s="5" t="s">
        <v>12</v>
      </c>
      <c r="O15" s="5"/>
      <c r="P15" s="5"/>
      <c r="Q15" s="5"/>
      <c r="R15" s="14">
        <f>E15*R6/R7</f>
        <v>804.24</v>
      </c>
      <c r="S15" s="5"/>
      <c r="T15" s="5"/>
      <c r="U15" s="5"/>
      <c r="V15" s="5"/>
      <c r="W15" s="1"/>
    </row>
    <row r="16" spans="1:23" ht="7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6"/>
      <c r="L16" s="16">
        <f>IF(K15=2,1608.48,0)</f>
        <v>1608.48</v>
      </c>
      <c r="N16" s="5"/>
      <c r="O16" s="5"/>
      <c r="P16" s="5"/>
      <c r="Q16" s="5"/>
      <c r="R16" s="5"/>
      <c r="S16" s="5"/>
      <c r="T16" s="5"/>
      <c r="U16" s="5"/>
      <c r="V16" s="5"/>
      <c r="W16" s="1"/>
    </row>
    <row r="17" spans="1:23" x14ac:dyDescent="0.25">
      <c r="A17" s="5" t="s">
        <v>13</v>
      </c>
      <c r="B17" s="5"/>
      <c r="C17" s="5"/>
      <c r="D17" s="5"/>
      <c r="E17" s="17">
        <v>300</v>
      </c>
      <c r="F17" s="5"/>
      <c r="G17" s="5"/>
      <c r="H17" s="5"/>
      <c r="I17" s="18" t="str">
        <f>IF(AND(K15=2,L8=2),"partner AOW leeftijd? In deze berekening wordt", " ")</f>
        <v xml:space="preserve"> </v>
      </c>
      <c r="J17" s="6"/>
      <c r="L17" s="16">
        <f>IF(K15=3,1134.39,0)</f>
        <v>0</v>
      </c>
      <c r="N17" s="5" t="s">
        <v>13</v>
      </c>
      <c r="O17" s="5"/>
      <c r="P17" s="5"/>
      <c r="Q17" s="5"/>
      <c r="R17" s="65">
        <f>E17*R6/R7</f>
        <v>150</v>
      </c>
      <c r="S17" s="5"/>
      <c r="T17" s="5"/>
      <c r="U17" s="5"/>
      <c r="V17" s="5"/>
      <c r="W17" s="1"/>
    </row>
    <row r="18" spans="1:23" ht="7.5" customHeight="1" x14ac:dyDescent="0.25">
      <c r="A18" s="5"/>
      <c r="B18" s="5"/>
      <c r="C18" s="5"/>
      <c r="D18" s="5"/>
      <c r="E18" s="19"/>
      <c r="F18" s="5"/>
      <c r="G18" s="5"/>
      <c r="H18" s="5"/>
      <c r="I18" s="5"/>
      <c r="J18" s="6"/>
      <c r="L18" s="16">
        <f>SUM(L15:L17)</f>
        <v>1608.48</v>
      </c>
      <c r="N18" s="5"/>
      <c r="O18" s="5"/>
      <c r="P18" s="5"/>
      <c r="Q18" s="5"/>
      <c r="R18" s="66"/>
      <c r="S18" s="5"/>
      <c r="T18" s="5"/>
      <c r="U18" s="5"/>
      <c r="V18" s="5"/>
      <c r="W18" s="1"/>
    </row>
    <row r="19" spans="1:23" x14ac:dyDescent="0.25">
      <c r="A19" s="5" t="s">
        <v>14</v>
      </c>
      <c r="B19" s="5"/>
      <c r="C19" s="5"/>
      <c r="D19" s="5"/>
      <c r="E19" s="14">
        <f>E15-E17</f>
        <v>1308.48</v>
      </c>
      <c r="F19" s="5"/>
      <c r="G19" s="5"/>
      <c r="H19" s="5"/>
      <c r="I19" s="18" t="str">
        <f>IF(AND(K15=2,L8=2),"er van uit gegaan dat de SVB de Lhk toepast.          "," ")</f>
        <v xml:space="preserve"> </v>
      </c>
      <c r="J19" s="6"/>
      <c r="N19" s="5" t="s">
        <v>14</v>
      </c>
      <c r="O19" s="5"/>
      <c r="P19" s="5"/>
      <c r="Q19" s="5"/>
      <c r="R19" s="14">
        <f>R15-R17</f>
        <v>654.24</v>
      </c>
      <c r="S19" s="5"/>
      <c r="T19" s="5"/>
      <c r="U19" s="5"/>
      <c r="V19" s="5"/>
      <c r="W19" s="1"/>
    </row>
    <row r="20" spans="1:23" x14ac:dyDescent="0.25">
      <c r="A20" s="5"/>
      <c r="B20" s="5"/>
      <c r="C20" s="5"/>
      <c r="D20" s="5"/>
      <c r="E20" s="14"/>
      <c r="F20" s="5"/>
      <c r="G20" s="5"/>
      <c r="H20" s="5"/>
      <c r="I20" s="5"/>
      <c r="J20" s="6"/>
      <c r="N20" s="5"/>
      <c r="O20" s="5"/>
      <c r="P20" s="5"/>
      <c r="Q20" s="5"/>
      <c r="R20" s="14"/>
      <c r="S20" s="5"/>
      <c r="T20" s="5"/>
      <c r="U20" s="5"/>
      <c r="V20" s="5"/>
      <c r="W20" s="1"/>
    </row>
    <row r="21" spans="1:23" x14ac:dyDescent="0.25">
      <c r="A21" s="5" t="s">
        <v>15</v>
      </c>
      <c r="B21" s="5"/>
      <c r="C21" s="5"/>
      <c r="D21" s="5"/>
      <c r="E21" s="5"/>
      <c r="F21" s="5"/>
      <c r="G21" s="5"/>
      <c r="H21" s="5" t="s">
        <v>16</v>
      </c>
      <c r="I21" s="17">
        <v>0</v>
      </c>
      <c r="J21" s="6"/>
      <c r="K21" t="s">
        <v>17</v>
      </c>
      <c r="N21" s="5" t="s">
        <v>15</v>
      </c>
      <c r="O21" s="5"/>
      <c r="P21" s="5"/>
      <c r="Q21" s="5"/>
      <c r="R21" s="5"/>
      <c r="S21" s="5"/>
      <c r="T21" s="5" t="s">
        <v>16</v>
      </c>
      <c r="U21" s="65">
        <f>I21*R6/R7</f>
        <v>0</v>
      </c>
      <c r="V21" s="5"/>
      <c r="W21" s="1"/>
    </row>
    <row r="22" spans="1:23" x14ac:dyDescent="0.25">
      <c r="A22" s="5" t="s">
        <v>18</v>
      </c>
      <c r="B22" s="5"/>
      <c r="C22" s="5"/>
      <c r="D22" s="5"/>
      <c r="E22" s="5"/>
      <c r="F22" s="5"/>
      <c r="G22" s="5"/>
      <c r="H22" s="5"/>
      <c r="I22" s="5"/>
      <c r="J22" s="6"/>
      <c r="K22" t="s">
        <v>19</v>
      </c>
      <c r="N22" s="5" t="s">
        <v>18</v>
      </c>
      <c r="O22" s="5"/>
      <c r="P22" s="5"/>
      <c r="Q22" s="5"/>
      <c r="R22" s="5"/>
      <c r="S22" s="5"/>
      <c r="T22" s="5"/>
      <c r="U22" s="5"/>
      <c r="V22" s="5"/>
      <c r="W22" s="1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6"/>
      <c r="K23" s="15">
        <v>1</v>
      </c>
      <c r="N23" s="5"/>
      <c r="O23" s="5"/>
      <c r="P23" s="5"/>
      <c r="Q23" s="5"/>
      <c r="R23" s="5"/>
      <c r="S23" s="5"/>
      <c r="T23" s="5"/>
      <c r="U23" s="5"/>
      <c r="V23" s="5"/>
      <c r="W23" s="1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6"/>
      <c r="N24" s="5"/>
      <c r="O24" s="5"/>
      <c r="P24" s="5"/>
      <c r="Q24" s="5"/>
      <c r="R24" s="5"/>
      <c r="S24" s="5"/>
      <c r="T24" s="5"/>
      <c r="U24" s="5"/>
      <c r="V24" s="5"/>
      <c r="W24" s="1"/>
    </row>
    <row r="25" spans="1:23" x14ac:dyDescent="0.25">
      <c r="A25" s="20" t="s">
        <v>20</v>
      </c>
      <c r="B25" s="20"/>
      <c r="C25" s="20"/>
      <c r="D25" s="20"/>
      <c r="E25" s="21">
        <f>L27</f>
        <v>1308.48</v>
      </c>
      <c r="F25" s="20"/>
      <c r="G25" s="20"/>
      <c r="H25" s="20"/>
      <c r="I25" s="20"/>
      <c r="J25" s="6"/>
      <c r="L25">
        <f>IF(K23=1,E19,0)</f>
        <v>1308.48</v>
      </c>
      <c r="N25" s="20" t="s">
        <v>20</v>
      </c>
      <c r="O25" s="20"/>
      <c r="P25" s="20"/>
      <c r="Q25" s="20"/>
      <c r="R25" s="21">
        <f>E25*R6/R7</f>
        <v>654.24</v>
      </c>
      <c r="S25" s="20"/>
      <c r="T25" s="20"/>
      <c r="U25" s="20"/>
      <c r="V25" s="20"/>
      <c r="W25" s="1"/>
    </row>
    <row r="26" spans="1:23" x14ac:dyDescent="0.25">
      <c r="A26" s="20" t="s">
        <v>21</v>
      </c>
      <c r="B26" s="20"/>
      <c r="C26" s="20"/>
      <c r="D26" s="20"/>
      <c r="E26" s="20"/>
      <c r="F26" s="20"/>
      <c r="G26" s="20"/>
      <c r="H26" s="20"/>
      <c r="I26" s="20"/>
      <c r="J26" s="6"/>
      <c r="L26" s="22">
        <f>IF(K23=2,M26,0)</f>
        <v>0</v>
      </c>
      <c r="M26">
        <f>IF(AND(K23=2,E19&gt;I21),I21,E19)</f>
        <v>1308.48</v>
      </c>
      <c r="N26" s="20" t="s">
        <v>21</v>
      </c>
      <c r="O26" s="20"/>
      <c r="P26" s="20"/>
      <c r="Q26" s="20"/>
      <c r="R26" s="20"/>
      <c r="S26" s="20"/>
      <c r="T26" s="20"/>
      <c r="U26" s="20"/>
      <c r="V26" s="20"/>
      <c r="W26" s="1"/>
    </row>
    <row r="27" spans="1:23" x14ac:dyDescent="0.25">
      <c r="A27" s="20" t="s">
        <v>22</v>
      </c>
      <c r="B27" s="23">
        <v>1</v>
      </c>
      <c r="C27" s="20"/>
      <c r="D27" s="20"/>
      <c r="E27" s="20"/>
      <c r="F27" s="20"/>
      <c r="G27" s="20"/>
      <c r="H27" s="20"/>
      <c r="I27" s="20"/>
      <c r="J27" s="6"/>
      <c r="L27">
        <f>SUM(L25:L26)</f>
        <v>1308.48</v>
      </c>
      <c r="N27" s="20" t="s">
        <v>22</v>
      </c>
      <c r="O27" s="23">
        <f>B27</f>
        <v>1</v>
      </c>
      <c r="P27" s="20"/>
      <c r="Q27" s="20"/>
      <c r="R27" s="20"/>
      <c r="S27" s="20"/>
      <c r="T27" s="20"/>
      <c r="U27" s="20"/>
      <c r="V27" s="20"/>
      <c r="W27" s="1"/>
    </row>
    <row r="28" spans="1:23" x14ac:dyDescent="0.25">
      <c r="A28" s="20" t="s">
        <v>23</v>
      </c>
      <c r="B28" s="23">
        <v>1</v>
      </c>
      <c r="C28" s="20"/>
      <c r="D28" s="20"/>
      <c r="E28" s="20" t="s">
        <v>24</v>
      </c>
      <c r="F28" s="20"/>
      <c r="G28" s="20"/>
      <c r="H28" s="20" t="s">
        <v>23</v>
      </c>
      <c r="I28" s="20"/>
      <c r="J28" s="6"/>
      <c r="N28" s="20" t="s">
        <v>23</v>
      </c>
      <c r="O28" s="23">
        <f>B28</f>
        <v>1</v>
      </c>
      <c r="P28" s="20"/>
      <c r="Q28" s="20"/>
      <c r="R28" s="20" t="s">
        <v>24</v>
      </c>
      <c r="S28" s="20"/>
      <c r="T28" s="20"/>
      <c r="U28" s="20" t="s">
        <v>23</v>
      </c>
      <c r="V28" s="20"/>
      <c r="W28" s="1"/>
    </row>
    <row r="29" spans="1:23" x14ac:dyDescent="0.25">
      <c r="A29" s="20" t="s">
        <v>25</v>
      </c>
      <c r="B29" s="20"/>
      <c r="C29" s="20"/>
      <c r="D29" s="20"/>
      <c r="E29" s="21">
        <f>IF(K15=2,E25/2,E25)</f>
        <v>654.24</v>
      </c>
      <c r="F29" s="20"/>
      <c r="G29" s="20"/>
      <c r="H29" s="21">
        <f>IF(K15=2,E25/2,0)</f>
        <v>654.24</v>
      </c>
      <c r="I29" s="20"/>
      <c r="J29" s="6"/>
      <c r="N29" s="20" t="s">
        <v>25</v>
      </c>
      <c r="O29" s="20"/>
      <c r="P29" s="20"/>
      <c r="Q29" s="20"/>
      <c r="R29" s="21">
        <f>E29*R6/R7</f>
        <v>327.12</v>
      </c>
      <c r="S29" s="20"/>
      <c r="T29" s="20"/>
      <c r="U29" s="21">
        <f>H29*R6/R7</f>
        <v>327.12</v>
      </c>
      <c r="V29" s="20"/>
      <c r="W29" s="1"/>
    </row>
    <row r="30" spans="1:23" x14ac:dyDescent="0.25">
      <c r="A30" s="20" t="s">
        <v>26</v>
      </c>
      <c r="B30" s="20"/>
      <c r="C30" s="20"/>
      <c r="D30" s="20"/>
      <c r="E30" s="24">
        <f>(E29*8/108)</f>
        <v>48.462222222222223</v>
      </c>
      <c r="F30" s="20"/>
      <c r="G30" s="20"/>
      <c r="H30" s="24">
        <f>H29*8/108</f>
        <v>48.462222222222223</v>
      </c>
      <c r="I30" s="20"/>
      <c r="J30" s="6"/>
      <c r="N30" s="20" t="s">
        <v>26</v>
      </c>
      <c r="O30" s="20"/>
      <c r="P30" s="20"/>
      <c r="Q30" s="20"/>
      <c r="R30" s="24">
        <f>(R29*8/108)</f>
        <v>24.231111111111112</v>
      </c>
      <c r="S30" s="20"/>
      <c r="T30" s="20"/>
      <c r="U30" s="24">
        <f>U29*8/108</f>
        <v>24.231111111111112</v>
      </c>
      <c r="V30" s="20"/>
      <c r="W30" s="1"/>
    </row>
    <row r="31" spans="1:23" x14ac:dyDescent="0.25">
      <c r="A31" s="25" t="s">
        <v>27</v>
      </c>
      <c r="B31" s="25"/>
      <c r="C31" s="25"/>
      <c r="D31" s="25"/>
      <c r="E31" s="26">
        <f>E29-E30</f>
        <v>605.77777777777783</v>
      </c>
      <c r="F31" s="25"/>
      <c r="G31" s="25"/>
      <c r="H31" s="26">
        <f>H29-H30</f>
        <v>605.77777777777783</v>
      </c>
      <c r="I31" s="25"/>
      <c r="J31" s="6"/>
      <c r="L31">
        <f>IF(AND((H46*108%)&gt;6167,(F39*108%)&lt;20143),FLOOR(H36*18.65%,0.01),0)</f>
        <v>9.0299999999999994</v>
      </c>
      <c r="M31">
        <f>IF((H46*108%)&lt;20143,FLOOR(H36*18.65%,0.01),0)</f>
        <v>9.0299999999999994</v>
      </c>
      <c r="N31" s="25"/>
      <c r="O31" s="25"/>
      <c r="P31" s="25"/>
      <c r="Q31" s="25"/>
      <c r="R31" s="26">
        <f>ABS(R29-R30)</f>
        <v>302.88888888888891</v>
      </c>
      <c r="S31" s="25"/>
      <c r="T31" s="25"/>
      <c r="U31" s="26">
        <f>U29-U30</f>
        <v>302.88888888888891</v>
      </c>
      <c r="V31" s="25"/>
      <c r="W31" s="1"/>
    </row>
    <row r="32" spans="1:23" x14ac:dyDescent="0.25">
      <c r="A32" s="27" t="s">
        <v>28</v>
      </c>
      <c r="B32" s="27"/>
      <c r="C32" s="27"/>
      <c r="D32" s="27"/>
      <c r="E32" s="27"/>
      <c r="F32" s="28">
        <f>FLOOR(E31*6.75%,0.01)</f>
        <v>40.89</v>
      </c>
      <c r="G32" s="20"/>
      <c r="H32" s="27"/>
      <c r="I32" s="28">
        <f>FLOOR(H31*6.75%,0.01)</f>
        <v>40.89</v>
      </c>
      <c r="J32" s="6"/>
      <c r="L32" s="22">
        <f>IF((H46*108%)&gt;20142,FLOOR(H36*22.95%,0.01),0)</f>
        <v>0</v>
      </c>
      <c r="M32" s="22">
        <f>IF((F39*108%)&gt;20142,FLOOR(H36*22.95%,0.01),0)</f>
        <v>0</v>
      </c>
      <c r="N32" s="27" t="s">
        <v>29</v>
      </c>
      <c r="O32" s="27"/>
      <c r="P32" s="27"/>
      <c r="Q32" s="27"/>
      <c r="R32" s="27"/>
      <c r="S32" s="28">
        <f>FLOOR(R31*6.75%,0.01)</f>
        <v>20.440000000000001</v>
      </c>
      <c r="T32" s="29"/>
      <c r="U32" s="28"/>
      <c r="V32" s="28">
        <f>FLOOR(U31*6.75%,0.01)</f>
        <v>20.440000000000001</v>
      </c>
      <c r="W32" s="1"/>
    </row>
    <row r="33" spans="1:23" x14ac:dyDescent="0.25">
      <c r="A33" s="20" t="s">
        <v>30</v>
      </c>
      <c r="B33" s="20"/>
      <c r="C33" s="20"/>
      <c r="D33" s="20"/>
      <c r="E33" s="24">
        <f>IF(B27=1,-F54,-F52)</f>
        <v>-33.50333333333333</v>
      </c>
      <c r="F33" s="24"/>
      <c r="G33" s="24"/>
      <c r="H33" s="24">
        <f>IF(L8=1,L50,K50)</f>
        <v>-31.583333333333343</v>
      </c>
      <c r="I33" s="20"/>
      <c r="J33" s="6"/>
      <c r="L33">
        <f>SUM(L31:L32)</f>
        <v>9.0299999999999994</v>
      </c>
      <c r="M33">
        <f>SUM(M31:M32)</f>
        <v>9.0299999999999994</v>
      </c>
      <c r="N33" s="20" t="s">
        <v>30</v>
      </c>
      <c r="O33" s="20"/>
      <c r="P33" s="20"/>
      <c r="Q33" s="20"/>
      <c r="R33" s="24">
        <f>E33*R6/R7</f>
        <v>-16.751666666666665</v>
      </c>
      <c r="S33" s="24"/>
      <c r="T33" s="24"/>
      <c r="U33" s="24">
        <f>H33*R6/R7</f>
        <v>-15.79166666666667</v>
      </c>
      <c r="V33" s="20"/>
      <c r="W33" s="1"/>
    </row>
    <row r="34" spans="1:23" x14ac:dyDescent="0.25">
      <c r="A34" s="20" t="s">
        <v>31</v>
      </c>
      <c r="B34" s="20"/>
      <c r="C34" s="20"/>
      <c r="D34" s="20"/>
      <c r="E34" s="21">
        <f>SUM(E31:E33)</f>
        <v>572.2744444444445</v>
      </c>
      <c r="F34" s="20"/>
      <c r="G34" s="20"/>
      <c r="H34" s="21">
        <f>SUM(H31:H33)</f>
        <v>574.19444444444446</v>
      </c>
      <c r="I34" s="20"/>
      <c r="J34" s="6"/>
      <c r="N34" s="20" t="s">
        <v>31</v>
      </c>
      <c r="O34" s="20"/>
      <c r="P34" s="20"/>
      <c r="Q34" s="20"/>
      <c r="R34" s="21">
        <f>SUM(R31:R33)</f>
        <v>286.13722222222225</v>
      </c>
      <c r="S34" s="20"/>
      <c r="T34" s="20"/>
      <c r="U34" s="21">
        <f>SUM(U31:U33)</f>
        <v>287.09722222222223</v>
      </c>
      <c r="V34" s="20"/>
      <c r="W34" s="1"/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6"/>
      <c r="N35" s="71" t="s">
        <v>67</v>
      </c>
      <c r="O35" s="71"/>
      <c r="P35" s="71"/>
      <c r="Q35" s="71"/>
      <c r="R35" s="71"/>
      <c r="S35" s="71"/>
      <c r="T35" s="71"/>
      <c r="U35" s="71"/>
      <c r="V35" s="71"/>
      <c r="W35" s="1"/>
    </row>
    <row r="36" spans="1:23" x14ac:dyDescent="0.25">
      <c r="A36" s="20" t="s">
        <v>32</v>
      </c>
      <c r="B36" s="20"/>
      <c r="C36" s="20"/>
      <c r="D36" s="20"/>
      <c r="E36" s="21">
        <f>E30</f>
        <v>48.462222222222223</v>
      </c>
      <c r="F36" s="20"/>
      <c r="G36" s="5"/>
      <c r="H36" s="21">
        <f>H30</f>
        <v>48.462222222222223</v>
      </c>
      <c r="I36" s="20"/>
      <c r="J36" s="6"/>
      <c r="L36" s="16">
        <f>IF(B28=1,-L33,-M33)</f>
        <v>-9.0299999999999994</v>
      </c>
      <c r="N36" s="67"/>
      <c r="O36" s="67"/>
      <c r="P36" s="67"/>
      <c r="Q36" s="67"/>
      <c r="R36" s="68"/>
      <c r="S36" s="67"/>
      <c r="T36" s="67"/>
      <c r="U36" s="68"/>
      <c r="V36" s="67"/>
      <c r="W36" s="1"/>
    </row>
    <row r="37" spans="1:23" x14ac:dyDescent="0.25">
      <c r="A37" s="27" t="s">
        <v>28</v>
      </c>
      <c r="B37" s="27"/>
      <c r="C37" s="27"/>
      <c r="D37" s="27"/>
      <c r="E37" s="27"/>
      <c r="F37" s="28">
        <f>FLOOR(E36*6.75%,0.01)</f>
        <v>3.27</v>
      </c>
      <c r="G37" s="5"/>
      <c r="H37" s="27"/>
      <c r="I37" s="28">
        <f>FLOOR(H36*6.75%,0.01)</f>
        <v>3.27</v>
      </c>
      <c r="J37" s="6"/>
      <c r="N37" s="67"/>
      <c r="O37" s="67"/>
      <c r="P37" s="67"/>
      <c r="Q37" s="67"/>
      <c r="R37" s="68"/>
      <c r="S37" s="67"/>
      <c r="T37" s="67"/>
      <c r="U37" s="68"/>
      <c r="V37" s="67"/>
      <c r="W37" s="1"/>
    </row>
    <row r="38" spans="1:23" x14ac:dyDescent="0.25">
      <c r="A38" s="20" t="s">
        <v>30</v>
      </c>
      <c r="B38" s="20"/>
      <c r="C38" s="20"/>
      <c r="D38" s="20"/>
      <c r="E38" s="24">
        <f>IF(B27=1,-L40,-M40)</f>
        <v>-17.71</v>
      </c>
      <c r="F38" s="24"/>
      <c r="G38" s="5"/>
      <c r="H38" s="24">
        <f>IF(K15=2,L45,0)</f>
        <v>-17.71</v>
      </c>
      <c r="I38" s="20"/>
      <c r="J38" s="6"/>
      <c r="L38">
        <f>IF(AND((F46*108%)&gt;6196,(F46*108%)&lt;20143),FLOOR(E36*36.55%,0.01),0)</f>
        <v>17.71</v>
      </c>
      <c r="M38">
        <f>IF((F46*108%)&lt;20143,FLOOR(E36*36.55%,0.01),0)</f>
        <v>17.71</v>
      </c>
      <c r="N38" s="67"/>
      <c r="O38" s="67"/>
      <c r="P38" s="67"/>
      <c r="Q38" s="67"/>
      <c r="R38" s="68"/>
      <c r="S38" s="68"/>
      <c r="T38" s="67"/>
      <c r="U38" s="68"/>
      <c r="V38" s="67"/>
      <c r="W38" s="1"/>
    </row>
    <row r="39" spans="1:23" x14ac:dyDescent="0.25">
      <c r="A39" s="20" t="s">
        <v>31</v>
      </c>
      <c r="B39" s="20"/>
      <c r="C39" s="20"/>
      <c r="D39" s="20"/>
      <c r="E39" s="21">
        <f>SUM(E36:E38)</f>
        <v>30.752222222222223</v>
      </c>
      <c r="F39" s="20"/>
      <c r="G39" s="5"/>
      <c r="H39" s="21">
        <f>SUM(H36:H38)</f>
        <v>30.752222222222223</v>
      </c>
      <c r="I39" s="20"/>
      <c r="J39" s="6"/>
      <c r="L39" s="22">
        <f>IF((F46*108%)&gt;20142,FLOOR(E36*40.85%,0.01),0)</f>
        <v>0</v>
      </c>
      <c r="M39" s="22">
        <f>IF((F46*108%)&gt;20142,FLOOR(E36*40.85%,0.01),0)</f>
        <v>0</v>
      </c>
      <c r="N39" s="67"/>
      <c r="O39" s="67"/>
      <c r="P39" s="67"/>
      <c r="Q39" s="67"/>
      <c r="R39" s="68"/>
      <c r="S39" s="67"/>
      <c r="T39" s="67"/>
      <c r="U39" s="68"/>
      <c r="V39" s="67"/>
      <c r="W39" s="1"/>
    </row>
    <row r="40" spans="1:23" x14ac:dyDescent="0.25">
      <c r="A40" s="5"/>
      <c r="B40" s="5"/>
      <c r="C40" s="5"/>
      <c r="D40" s="5"/>
      <c r="E40" s="5"/>
      <c r="F40" s="5"/>
      <c r="G40" s="5"/>
      <c r="H40" s="5"/>
      <c r="I40" s="5"/>
      <c r="J40" s="6"/>
      <c r="L40">
        <f>SUM(L38:L39)</f>
        <v>17.71</v>
      </c>
      <c r="M40">
        <f>SUM(M38:M39)</f>
        <v>17.71</v>
      </c>
      <c r="N40" s="67"/>
      <c r="O40" s="67"/>
      <c r="P40" s="67"/>
      <c r="Q40" s="67"/>
      <c r="R40" s="67"/>
      <c r="S40" s="67"/>
      <c r="T40" s="67"/>
      <c r="U40" s="67"/>
      <c r="V40" s="67"/>
      <c r="W40" s="1"/>
    </row>
    <row r="41" spans="1:23" x14ac:dyDescent="0.25">
      <c r="A41" s="20" t="s">
        <v>33</v>
      </c>
      <c r="B41" s="20"/>
      <c r="C41" s="20"/>
      <c r="D41" s="20"/>
      <c r="E41" s="21">
        <f>E34+E39</f>
        <v>603.02666666666676</v>
      </c>
      <c r="F41" s="20"/>
      <c r="G41" s="5"/>
      <c r="H41" s="21">
        <f>H34+H39</f>
        <v>604.94666666666672</v>
      </c>
      <c r="I41" s="20"/>
      <c r="J41" s="6"/>
      <c r="N41" s="67"/>
      <c r="O41" s="67"/>
      <c r="P41" s="67"/>
      <c r="Q41" s="67"/>
      <c r="R41" s="67"/>
      <c r="S41" s="67"/>
      <c r="T41" s="67"/>
      <c r="U41" s="67"/>
      <c r="V41" s="67"/>
      <c r="W41" s="1"/>
    </row>
    <row r="42" spans="1:23" x14ac:dyDescent="0.25">
      <c r="A42" s="71" t="s">
        <v>67</v>
      </c>
      <c r="B42" s="71"/>
      <c r="C42" s="71"/>
      <c r="D42" s="71"/>
      <c r="E42" s="71"/>
      <c r="F42" s="71"/>
      <c r="G42" s="71"/>
      <c r="H42" s="71"/>
      <c r="I42" s="71"/>
      <c r="J42" s="6"/>
      <c r="N42" s="67"/>
      <c r="O42" s="67"/>
      <c r="P42" s="67"/>
      <c r="Q42" s="67"/>
      <c r="R42" s="67"/>
      <c r="S42" s="67"/>
      <c r="T42" s="67"/>
      <c r="U42" s="67"/>
      <c r="V42" s="67"/>
      <c r="W42" s="1"/>
    </row>
    <row r="43" spans="1:23" ht="9.9499999999999993" customHeight="1" x14ac:dyDescent="0.25">
      <c r="A43" s="67" t="s">
        <v>34</v>
      </c>
      <c r="B43" s="67"/>
      <c r="C43" s="67"/>
      <c r="D43" s="67"/>
      <c r="E43" s="67"/>
      <c r="F43" s="68">
        <f>E31</f>
        <v>605.77777777777783</v>
      </c>
      <c r="G43" s="67"/>
      <c r="H43" s="68">
        <f>H31</f>
        <v>605.77777777777783</v>
      </c>
      <c r="I43" s="68">
        <f>H31</f>
        <v>605.77777777777783</v>
      </c>
      <c r="J43" s="6"/>
      <c r="L43" s="16">
        <f>IF(B28=1,-L40,-M40)</f>
        <v>-17.71</v>
      </c>
      <c r="N43" s="6"/>
      <c r="O43" s="6"/>
      <c r="P43" s="6"/>
      <c r="Q43" s="6"/>
      <c r="R43" s="6"/>
      <c r="S43" s="6"/>
      <c r="T43" s="6"/>
      <c r="U43" s="6"/>
      <c r="V43" s="6"/>
      <c r="W43" s="1"/>
    </row>
    <row r="44" spans="1:23" ht="9.9499999999999993" customHeight="1" x14ac:dyDescent="0.25">
      <c r="A44" s="67" t="s">
        <v>35</v>
      </c>
      <c r="B44" s="67"/>
      <c r="C44" s="67"/>
      <c r="D44" s="67"/>
      <c r="E44" s="67"/>
      <c r="F44" s="67">
        <f>FLOOR(F43/4.5,1)</f>
        <v>134</v>
      </c>
      <c r="G44" s="67"/>
      <c r="H44" s="67">
        <f>FLOOR(H43/4.5,1)</f>
        <v>134</v>
      </c>
      <c r="I44" s="67">
        <f>FLOOR(I43/4.5,1)</f>
        <v>134</v>
      </c>
      <c r="J44" s="6"/>
      <c r="L44" s="16"/>
      <c r="N44" s="6"/>
      <c r="O44" s="6"/>
      <c r="P44" s="6"/>
      <c r="Q44" s="6"/>
      <c r="R44" s="6"/>
      <c r="S44" s="6"/>
      <c r="T44" s="6"/>
      <c r="U44" s="6"/>
      <c r="V44" s="6"/>
      <c r="W44" s="1"/>
    </row>
    <row r="45" spans="1:23" ht="9.9499999999999993" customHeight="1" x14ac:dyDescent="0.25">
      <c r="A45" s="67"/>
      <c r="B45" s="67"/>
      <c r="C45" s="67"/>
      <c r="D45" s="67"/>
      <c r="E45" s="67"/>
      <c r="F45" s="69" t="s">
        <v>36</v>
      </c>
      <c r="G45" s="67"/>
      <c r="H45" s="69" t="s">
        <v>36</v>
      </c>
      <c r="I45" s="69" t="s">
        <v>36</v>
      </c>
      <c r="J45" s="6"/>
      <c r="L45" s="16">
        <f>IF(L8=1,L43,L36)</f>
        <v>-17.71</v>
      </c>
      <c r="N45" s="6"/>
      <c r="O45" s="6"/>
      <c r="P45" s="6"/>
      <c r="Q45" s="6"/>
      <c r="R45" s="6"/>
      <c r="S45" s="6"/>
      <c r="T45" s="6"/>
      <c r="U45" s="6"/>
      <c r="V45" s="6"/>
      <c r="W45" s="1"/>
    </row>
    <row r="46" spans="1:23" ht="9.9499999999999993" customHeight="1" x14ac:dyDescent="0.25">
      <c r="A46" s="67" t="s">
        <v>37</v>
      </c>
      <c r="B46" s="67"/>
      <c r="C46" s="67"/>
      <c r="D46" s="67"/>
      <c r="E46" s="67"/>
      <c r="F46" s="68">
        <f>F44*54</f>
        <v>7236</v>
      </c>
      <c r="G46" s="67"/>
      <c r="H46" s="68">
        <f>H44*54</f>
        <v>7236</v>
      </c>
      <c r="I46" s="68">
        <f>I44*54</f>
        <v>7236</v>
      </c>
      <c r="J46" s="6"/>
      <c r="N46" s="6"/>
      <c r="O46" s="6"/>
      <c r="P46" s="6"/>
      <c r="Q46" s="6"/>
      <c r="R46" s="6"/>
      <c r="S46" s="30"/>
      <c r="T46" s="6"/>
      <c r="U46" s="6"/>
      <c r="V46" s="6"/>
      <c r="W46" s="1"/>
    </row>
    <row r="47" spans="1:23" ht="9.9499999999999993" customHeight="1" x14ac:dyDescent="0.25">
      <c r="A47" s="67" t="s">
        <v>38</v>
      </c>
      <c r="B47" s="67"/>
      <c r="C47" s="67"/>
      <c r="D47" s="67"/>
      <c r="E47" s="67"/>
      <c r="F47" s="67"/>
      <c r="G47" s="67"/>
      <c r="H47" s="67"/>
      <c r="I47" s="67"/>
      <c r="J47" s="6"/>
      <c r="L47" s="16"/>
      <c r="N47" s="6"/>
      <c r="O47" s="6"/>
      <c r="P47" s="6"/>
      <c r="Q47" s="6"/>
      <c r="R47" s="6"/>
      <c r="S47" s="6"/>
      <c r="T47" s="6"/>
      <c r="U47" s="6"/>
      <c r="V47" s="6"/>
      <c r="W47" s="1"/>
    </row>
    <row r="48" spans="1:23" ht="9.9499999999999993" customHeight="1" x14ac:dyDescent="0.25">
      <c r="A48" s="67" t="s">
        <v>39</v>
      </c>
      <c r="B48" s="67"/>
      <c r="C48" s="67"/>
      <c r="D48" s="67"/>
      <c r="E48" s="67"/>
      <c r="F48" s="68">
        <f>IF(F46&lt;19922,(FLOOR(F46*36.55%,1)),7281)</f>
        <v>2644</v>
      </c>
      <c r="G48" s="67"/>
      <c r="H48" s="68">
        <f>FLOOR(H46*18.65%,1)</f>
        <v>1349</v>
      </c>
      <c r="I48" s="68">
        <f>FLOOR(I46*36.55%,1)</f>
        <v>2644</v>
      </c>
      <c r="J48" s="6"/>
      <c r="N48" s="6"/>
      <c r="O48" s="6"/>
      <c r="P48" s="6"/>
      <c r="Q48" s="6"/>
      <c r="R48" s="6"/>
      <c r="S48" s="30"/>
      <c r="T48" s="6"/>
      <c r="U48" s="6"/>
      <c r="V48" s="6"/>
      <c r="W48" s="1"/>
    </row>
    <row r="49" spans="1:23" ht="9.9499999999999993" customHeight="1" x14ac:dyDescent="0.25">
      <c r="A49" s="67" t="s">
        <v>40</v>
      </c>
      <c r="B49" s="67"/>
      <c r="C49" s="67"/>
      <c r="D49" s="67"/>
      <c r="E49" s="67"/>
      <c r="F49" s="68">
        <f>IF(F46&gt;19922,(FLOOR((F46-20142)*40.85%,1)),0)</f>
        <v>0</v>
      </c>
      <c r="G49" s="68"/>
      <c r="H49" s="68">
        <f>IF(H46&gt;20142,(FLOOR((H46-19922)*22.95%,1)),0)</f>
        <v>0</v>
      </c>
      <c r="I49" s="68">
        <f>IF(I46&gt;19922,(FLOOR((I46-19922)*40.85%,1)),0)</f>
        <v>0</v>
      </c>
      <c r="J49" s="6"/>
      <c r="N49" s="6"/>
      <c r="O49" s="6"/>
      <c r="P49" s="6"/>
      <c r="Q49" s="6"/>
      <c r="R49" s="6"/>
      <c r="S49" s="6"/>
      <c r="T49" s="6"/>
      <c r="U49" s="6"/>
      <c r="V49" s="6"/>
      <c r="W49" s="1"/>
    </row>
    <row r="50" spans="1:23" ht="9.9499999999999993" customHeight="1" x14ac:dyDescent="0.25">
      <c r="A50" s="67"/>
      <c r="B50" s="67"/>
      <c r="C50" s="67"/>
      <c r="D50" s="67"/>
      <c r="E50" s="67"/>
      <c r="F50" s="68">
        <f>SUM(F48:F49)</f>
        <v>2644</v>
      </c>
      <c r="G50" s="68"/>
      <c r="H50" s="68">
        <f>SUM(H48:H49)</f>
        <v>1349</v>
      </c>
      <c r="I50" s="68">
        <f>SUM(I48:I49)</f>
        <v>2644</v>
      </c>
      <c r="J50" s="6"/>
      <c r="K50" s="16">
        <f>IF(B28=0,-H52,-H54)</f>
        <v>-17</v>
      </c>
      <c r="L50" s="16">
        <f>IF(B28=0,-I52,-I54)</f>
        <v>-31.583333333333343</v>
      </c>
      <c r="N50" s="6"/>
      <c r="O50" s="6"/>
      <c r="P50" s="6"/>
      <c r="Q50" s="6"/>
      <c r="R50" s="6"/>
      <c r="S50" s="6"/>
      <c r="T50" s="6"/>
      <c r="U50" s="6"/>
      <c r="V50" s="6"/>
      <c r="W50" s="1"/>
    </row>
    <row r="51" spans="1:23" ht="9.9499999999999993" customHeight="1" x14ac:dyDescent="0.25">
      <c r="A51" s="67"/>
      <c r="B51" s="67"/>
      <c r="C51" s="67"/>
      <c r="D51" s="67"/>
      <c r="E51" s="67"/>
      <c r="F51" s="69" t="s">
        <v>41</v>
      </c>
      <c r="G51" s="69"/>
      <c r="H51" s="69" t="s">
        <v>41</v>
      </c>
      <c r="I51" s="69" t="s">
        <v>41</v>
      </c>
      <c r="J51" s="6"/>
      <c r="L51" s="16"/>
      <c r="N51" s="6"/>
      <c r="O51" s="6"/>
      <c r="P51" s="6"/>
      <c r="Q51" s="6"/>
      <c r="R51" s="6"/>
      <c r="S51" s="6"/>
      <c r="T51" s="6"/>
      <c r="U51" s="6"/>
      <c r="V51" s="6"/>
      <c r="W51" s="1"/>
    </row>
    <row r="52" spans="1:23" ht="9.9499999999999993" customHeight="1" x14ac:dyDescent="0.25">
      <c r="A52" s="67"/>
      <c r="B52" s="67"/>
      <c r="C52" s="67"/>
      <c r="D52" s="67"/>
      <c r="E52" s="67"/>
      <c r="F52" s="68">
        <f>(F50/12)</f>
        <v>220.33333333333334</v>
      </c>
      <c r="G52" s="68"/>
      <c r="H52" s="68">
        <f>(H50/12)</f>
        <v>112.41666666666667</v>
      </c>
      <c r="I52" s="68">
        <f>(I50/12)</f>
        <v>220.33333333333334</v>
      </c>
      <c r="J52" s="6"/>
      <c r="N52" s="6"/>
      <c r="O52" s="6"/>
      <c r="P52" s="6"/>
      <c r="Q52" s="6"/>
      <c r="R52" s="6"/>
      <c r="S52" s="6"/>
      <c r="T52" s="6"/>
      <c r="U52" s="6"/>
      <c r="V52" s="6"/>
      <c r="W52" s="1"/>
    </row>
    <row r="53" spans="1:23" ht="9.9499999999999993" customHeight="1" x14ac:dyDescent="0.25">
      <c r="A53" s="67" t="s">
        <v>42</v>
      </c>
      <c r="B53" s="67"/>
      <c r="C53" s="67"/>
      <c r="D53" s="67"/>
      <c r="E53" s="67"/>
      <c r="F53" s="68">
        <v>186.83</v>
      </c>
      <c r="G53" s="68"/>
      <c r="H53" s="68">
        <f>1145/12</f>
        <v>95.416666666666671</v>
      </c>
      <c r="I53" s="68">
        <v>188.75</v>
      </c>
      <c r="J53" s="67"/>
      <c r="K53" s="67"/>
      <c r="L53" s="67"/>
      <c r="M53" s="67"/>
      <c r="N53" s="67"/>
      <c r="O53" s="67"/>
      <c r="P53" s="67"/>
      <c r="Q53" s="67"/>
      <c r="R53" s="67"/>
      <c r="S53" s="70">
        <f>F53*R6/R7</f>
        <v>93.415000000000006</v>
      </c>
      <c r="T53" s="67"/>
      <c r="U53" s="70">
        <f>I53*R6/R7</f>
        <v>94.375</v>
      </c>
      <c r="V53" s="67"/>
      <c r="W53" s="1"/>
    </row>
    <row r="54" spans="1:23" ht="9.9499999999999993" customHeight="1" x14ac:dyDescent="0.25">
      <c r="A54" s="67"/>
      <c r="B54" s="67"/>
      <c r="C54" s="67"/>
      <c r="D54" s="67"/>
      <c r="E54" s="67"/>
      <c r="F54" s="68">
        <f>IF((F52-F53)&gt;0,(F52-F53),0)</f>
        <v>33.50333333333333</v>
      </c>
      <c r="G54" s="68"/>
      <c r="H54" s="68">
        <f>IF((H52-H53)&gt;0,(H52-H53),0)</f>
        <v>17</v>
      </c>
      <c r="I54" s="68">
        <f>IF((I52-I53)&gt;0,(I52-I53),0)</f>
        <v>31.583333333333343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1"/>
    </row>
    <row r="55" spans="1:23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1"/>
    </row>
    <row r="56" spans="1:2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"/>
    </row>
    <row r="59" spans="1:23" x14ac:dyDescent="0.25">
      <c r="E59" s="31"/>
    </row>
    <row r="62" spans="1:23" x14ac:dyDescent="0.25">
      <c r="E62" s="32"/>
    </row>
  </sheetData>
  <sheetProtection algorithmName="SHA-512" hashValue="EvPrK4qGOrOeApS4c7M9W1lPPUNEYfKSGFwhsZ+qUU6T9q4cnY7U+BLAmB+G+tkioj+0rnXa3W1GK6JkW6sxWQ==" saltValue="utqdWUj1y7vFjuANBXK7lw==" spinCount="100000" sheet="1" objects="1" scenarios="1" selectLockedCells="1"/>
  <mergeCells count="3">
    <mergeCell ref="E6:G6"/>
    <mergeCell ref="E7:G7"/>
    <mergeCell ref="E8:G8"/>
  </mergeCell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locked="0" defaultSize="0" autoLine="0" autoPict="0">
                <anchor moveWithCells="1">
                  <from>
                    <xdr:col>3</xdr:col>
                    <xdr:colOff>0</xdr:colOff>
                    <xdr:row>10</xdr:row>
                    <xdr:rowOff>47625</xdr:rowOff>
                  </from>
                  <to>
                    <xdr:col>6</xdr:col>
                    <xdr:colOff>742950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locked="0" defaultSize="0" autoLine="0" autoPict="0">
                <anchor moveWithCells="1">
                  <from>
                    <xdr:col>3</xdr:col>
                    <xdr:colOff>0</xdr:colOff>
                    <xdr:row>20</xdr:row>
                    <xdr:rowOff>9525</xdr:rowOff>
                  </from>
                  <to>
                    <xdr:col>6</xdr:col>
                    <xdr:colOff>742950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List Box 3">
              <controlPr locked="0" defaultSize="0" autoLine="0" autoPict="0">
                <anchor moveWithCells="1">
                  <from>
                    <xdr:col>16</xdr:col>
                    <xdr:colOff>0</xdr:colOff>
                    <xdr:row>20</xdr:row>
                    <xdr:rowOff>9525</xdr:rowOff>
                  </from>
                  <to>
                    <xdr:col>18</xdr:col>
                    <xdr:colOff>504825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List Box 4">
              <controlPr locked="0" defaultSize="0" autoLine="0" autoPict="0">
                <anchor moveWithCells="1">
                  <from>
                    <xdr:col>7</xdr:col>
                    <xdr:colOff>561975</xdr:colOff>
                    <xdr:row>8</xdr:row>
                    <xdr:rowOff>114300</xdr:rowOff>
                  </from>
                  <to>
                    <xdr:col>8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workbookViewId="0">
      <selection activeCell="D39" sqref="D39"/>
    </sheetView>
  </sheetViews>
  <sheetFormatPr defaultRowHeight="15" x14ac:dyDescent="0.25"/>
  <cols>
    <col min="1" max="1" width="17.28515625" customWidth="1"/>
    <col min="2" max="2" width="13.85546875" customWidth="1"/>
    <col min="3" max="3" width="10.140625" customWidth="1"/>
    <col min="4" max="4" width="9.85546875" customWidth="1"/>
    <col min="5" max="5" width="12.42578125" bestFit="1" customWidth="1"/>
    <col min="6" max="6" width="12.7109375" customWidth="1"/>
    <col min="10" max="10" width="19.140625" bestFit="1" customWidth="1"/>
    <col min="11" max="11" width="10.42578125" bestFit="1" customWidth="1"/>
  </cols>
  <sheetData>
    <row r="1" spans="1:12" ht="34.5" customHeight="1" x14ac:dyDescent="0.25">
      <c r="A1" s="1"/>
      <c r="B1" s="1"/>
      <c r="C1" s="1"/>
      <c r="D1" s="1"/>
      <c r="E1" s="1"/>
      <c r="F1" s="1"/>
      <c r="G1" s="1"/>
    </row>
    <row r="2" spans="1:12" x14ac:dyDescent="0.25">
      <c r="A2" s="33" t="s">
        <v>43</v>
      </c>
      <c r="B2" s="34"/>
      <c r="C2" s="34"/>
      <c r="D2" s="34"/>
      <c r="E2" s="34"/>
      <c r="F2" s="34"/>
      <c r="G2" s="1"/>
    </row>
    <row r="3" spans="1:12" ht="15.75" thickBot="1" x14ac:dyDescent="0.3">
      <c r="A3" s="83" t="s">
        <v>61</v>
      </c>
      <c r="B3" s="83"/>
      <c r="C3" s="83"/>
      <c r="D3" s="83"/>
      <c r="E3" s="83"/>
      <c r="F3" s="83"/>
      <c r="G3" s="1"/>
    </row>
    <row r="4" spans="1:12" ht="15.75" thickTop="1" x14ac:dyDescent="0.25">
      <c r="A4" s="35" t="s">
        <v>62</v>
      </c>
      <c r="B4" s="36"/>
      <c r="C4" s="84" t="s">
        <v>44</v>
      </c>
      <c r="D4" s="85"/>
      <c r="E4" s="37" t="s">
        <v>45</v>
      </c>
      <c r="F4" s="38" t="s">
        <v>46</v>
      </c>
      <c r="G4" s="1"/>
      <c r="I4" s="63"/>
      <c r="J4" s="63"/>
      <c r="K4" s="63"/>
    </row>
    <row r="5" spans="1:12" x14ac:dyDescent="0.25">
      <c r="A5" s="39"/>
      <c r="B5" s="40"/>
      <c r="C5" s="41" t="s">
        <v>47</v>
      </c>
      <c r="D5" s="42" t="s">
        <v>48</v>
      </c>
      <c r="E5" s="41"/>
      <c r="F5" s="43"/>
      <c r="G5" s="1"/>
      <c r="I5" s="63"/>
      <c r="J5" s="63"/>
      <c r="K5" s="63"/>
    </row>
    <row r="6" spans="1:12" x14ac:dyDescent="0.25">
      <c r="A6" s="44" t="s">
        <v>49</v>
      </c>
      <c r="B6" s="45"/>
      <c r="C6" s="46">
        <f>K6/2</f>
        <v>799.25</v>
      </c>
      <c r="D6" s="47">
        <f>C6</f>
        <v>799.25</v>
      </c>
      <c r="E6" s="46">
        <v>1237.0999999999999</v>
      </c>
      <c r="F6" s="48">
        <v>1128.43</v>
      </c>
      <c r="G6" s="1"/>
      <c r="I6" s="63"/>
      <c r="J6" s="63" t="s">
        <v>64</v>
      </c>
      <c r="K6" s="64">
        <v>1598.5</v>
      </c>
    </row>
    <row r="7" spans="1:12" x14ac:dyDescent="0.25">
      <c r="A7" s="44" t="s">
        <v>50</v>
      </c>
      <c r="B7" s="45"/>
      <c r="C7" s="49">
        <f>C6*100/108</f>
        <v>740.0462962962963</v>
      </c>
      <c r="D7" s="50">
        <f>D6*100/108</f>
        <v>740.0462962962963</v>
      </c>
      <c r="E7" s="49">
        <f>E6*100/108</f>
        <v>1145.4629629629628</v>
      </c>
      <c r="F7" s="51">
        <f>F6*100/108</f>
        <v>1044.8425925925926</v>
      </c>
      <c r="G7" s="1"/>
      <c r="I7" s="63"/>
      <c r="J7" s="63"/>
      <c r="K7" s="64"/>
      <c r="L7" s="31"/>
    </row>
    <row r="8" spans="1:12" x14ac:dyDescent="0.25">
      <c r="A8" s="44" t="s">
        <v>51</v>
      </c>
      <c r="B8" s="45"/>
      <c r="C8" s="52">
        <v>82.83</v>
      </c>
      <c r="D8" s="53">
        <f>C8</f>
        <v>82.83</v>
      </c>
      <c r="E8" s="52">
        <v>230.92</v>
      </c>
      <c r="F8" s="54">
        <v>194.67</v>
      </c>
      <c r="G8" s="1"/>
      <c r="I8" s="63"/>
      <c r="J8" s="63"/>
      <c r="K8" s="64"/>
    </row>
    <row r="9" spans="1:12" x14ac:dyDescent="0.25">
      <c r="A9" s="44" t="s">
        <v>52</v>
      </c>
      <c r="B9" s="1"/>
      <c r="C9" s="52">
        <f>C7-C8</f>
        <v>657.21629629629626</v>
      </c>
      <c r="D9" s="53">
        <f>D7-D8</f>
        <v>657.21629629629626</v>
      </c>
      <c r="E9" s="52">
        <f>E7-E8</f>
        <v>914.54296296296286</v>
      </c>
      <c r="F9" s="54">
        <f>F7-F8</f>
        <v>850.17259259259265</v>
      </c>
      <c r="G9" s="1"/>
      <c r="I9" s="63"/>
      <c r="J9" s="63"/>
      <c r="K9" s="64"/>
    </row>
    <row r="10" spans="1:12" x14ac:dyDescent="0.25">
      <c r="A10" s="44"/>
      <c r="B10" s="45"/>
      <c r="C10" s="49"/>
      <c r="D10" s="50"/>
      <c r="E10" s="49"/>
      <c r="F10" s="51"/>
      <c r="G10" s="1"/>
      <c r="I10" s="63"/>
      <c r="J10" s="63"/>
      <c r="K10" s="64"/>
    </row>
    <row r="11" spans="1:12" x14ac:dyDescent="0.25">
      <c r="A11" s="44" t="s">
        <v>53</v>
      </c>
      <c r="B11" s="45"/>
      <c r="C11" s="49">
        <f>C6-C7</f>
        <v>59.203703703703695</v>
      </c>
      <c r="D11" s="50">
        <f>D6-D7</f>
        <v>59.203703703703695</v>
      </c>
      <c r="E11" s="49">
        <f>E6-E7</f>
        <v>91.637037037037089</v>
      </c>
      <c r="F11" s="51">
        <f>F6-F7</f>
        <v>83.587407407407454</v>
      </c>
      <c r="G11" s="1"/>
      <c r="I11" s="63"/>
      <c r="J11" s="63"/>
      <c r="K11" s="63"/>
    </row>
    <row r="12" spans="1:12" x14ac:dyDescent="0.25">
      <c r="A12" s="44" t="s">
        <v>54</v>
      </c>
      <c r="B12" s="55">
        <v>0.36549999999999999</v>
      </c>
      <c r="C12" s="52">
        <f>FLOOR((C11*B12),0.01)</f>
        <v>21.63</v>
      </c>
      <c r="D12" s="53">
        <f>FLOOR((B12*D11),0.01)</f>
        <v>21.63</v>
      </c>
      <c r="E12" s="52">
        <f>FLOOR(E11*B12,0.01)</f>
        <v>33.49</v>
      </c>
      <c r="F12" s="54">
        <v>25.17</v>
      </c>
      <c r="G12" s="1"/>
      <c r="I12" s="63"/>
      <c r="J12" s="63"/>
      <c r="K12" s="63"/>
    </row>
    <row r="13" spans="1:12" x14ac:dyDescent="0.25">
      <c r="A13" s="44" t="s">
        <v>55</v>
      </c>
      <c r="B13" s="45"/>
      <c r="C13" s="49">
        <f>C11-C12</f>
        <v>37.5737037037037</v>
      </c>
      <c r="D13" s="50">
        <f t="shared" ref="D13" si="0">D11-D12</f>
        <v>37.5737037037037</v>
      </c>
      <c r="E13" s="49">
        <f>E11-E12</f>
        <v>58.147037037037087</v>
      </c>
      <c r="F13" s="51">
        <f>F11-F12</f>
        <v>58.417407407407453</v>
      </c>
      <c r="G13" s="1"/>
      <c r="I13" s="63"/>
      <c r="J13" s="63"/>
      <c r="K13" s="63"/>
    </row>
    <row r="14" spans="1:12" ht="15.75" thickBot="1" x14ac:dyDescent="0.3">
      <c r="A14" s="44" t="s">
        <v>56</v>
      </c>
      <c r="B14" s="45"/>
      <c r="C14" s="56">
        <f>C9+C13</f>
        <v>694.79</v>
      </c>
      <c r="D14" s="57">
        <f>D9+D13</f>
        <v>694.79</v>
      </c>
      <c r="E14" s="56">
        <f>E9+E13</f>
        <v>972.68999999999994</v>
      </c>
      <c r="F14" s="58">
        <f>F9+F13</f>
        <v>908.59000000000015</v>
      </c>
      <c r="G14" s="1"/>
      <c r="I14" s="63"/>
      <c r="J14" s="63"/>
      <c r="K14" s="63"/>
    </row>
    <row r="15" spans="1:12" ht="16.5" thickTop="1" thickBot="1" x14ac:dyDescent="0.3">
      <c r="A15" s="59"/>
      <c r="B15" s="60"/>
      <c r="C15" s="81">
        <f>C14+D14</f>
        <v>1389.58</v>
      </c>
      <c r="D15" s="82"/>
      <c r="E15" s="61"/>
      <c r="F15" s="62"/>
      <c r="G15" s="1"/>
      <c r="I15" s="63"/>
      <c r="J15" s="63"/>
      <c r="K15" s="63"/>
    </row>
    <row r="16" spans="1:12" ht="15.75" thickTop="1" x14ac:dyDescent="0.25">
      <c r="A16" s="1"/>
      <c r="B16" s="1"/>
      <c r="C16" s="1"/>
      <c r="D16" s="1"/>
      <c r="E16" s="1"/>
      <c r="F16" s="1"/>
      <c r="G16" s="1"/>
      <c r="I16" s="63"/>
      <c r="J16" s="63"/>
      <c r="K16" s="63"/>
    </row>
    <row r="17" spans="1:11" x14ac:dyDescent="0.25">
      <c r="A17" s="1"/>
      <c r="B17" s="1"/>
      <c r="C17" s="1"/>
      <c r="D17" s="1"/>
      <c r="E17" s="1"/>
      <c r="F17" s="1"/>
      <c r="G17" s="1"/>
      <c r="I17" s="63"/>
      <c r="J17" s="63"/>
      <c r="K17" s="63"/>
    </row>
    <row r="18" spans="1:11" x14ac:dyDescent="0.25">
      <c r="A18" s="1"/>
      <c r="B18" s="1"/>
      <c r="C18" s="1"/>
      <c r="D18" s="1"/>
      <c r="E18" s="1"/>
      <c r="F18" s="1"/>
      <c r="G18" s="1"/>
      <c r="I18" s="63"/>
      <c r="J18" s="63"/>
      <c r="K18" s="63"/>
    </row>
    <row r="19" spans="1:11" x14ac:dyDescent="0.25">
      <c r="A19" s="33" t="s">
        <v>43</v>
      </c>
      <c r="B19" s="34"/>
      <c r="C19" s="34"/>
      <c r="D19" s="34"/>
      <c r="E19" s="34"/>
      <c r="F19" s="34"/>
      <c r="G19" s="1"/>
      <c r="I19" s="63"/>
      <c r="J19" s="63"/>
      <c r="K19" s="63"/>
    </row>
    <row r="20" spans="1:11" ht="15.75" thickBot="1" x14ac:dyDescent="0.3">
      <c r="A20" s="83" t="s">
        <v>63</v>
      </c>
      <c r="B20" s="83"/>
      <c r="C20" s="83"/>
      <c r="D20" s="83"/>
      <c r="E20" s="83"/>
      <c r="F20" s="83"/>
      <c r="G20" s="1"/>
      <c r="I20" s="63"/>
      <c r="J20" s="63"/>
      <c r="K20" s="63"/>
    </row>
    <row r="21" spans="1:11" ht="15.75" thickTop="1" x14ac:dyDescent="0.25">
      <c r="A21" s="35" t="s">
        <v>57</v>
      </c>
      <c r="B21" s="36"/>
      <c r="C21" s="84" t="s">
        <v>44</v>
      </c>
      <c r="D21" s="85"/>
      <c r="E21" s="37" t="s">
        <v>45</v>
      </c>
      <c r="F21" s="38" t="s">
        <v>46</v>
      </c>
      <c r="G21" s="1"/>
      <c r="I21" s="63"/>
      <c r="J21" s="63"/>
      <c r="K21" s="63"/>
    </row>
    <row r="22" spans="1:11" x14ac:dyDescent="0.25">
      <c r="A22" s="39"/>
      <c r="B22" s="40"/>
      <c r="C22" s="41" t="s">
        <v>47</v>
      </c>
      <c r="D22" s="42" t="s">
        <v>48</v>
      </c>
      <c r="E22" s="41"/>
      <c r="F22" s="43"/>
      <c r="G22" s="1"/>
      <c r="I22" s="63"/>
      <c r="J22" s="63"/>
      <c r="K22" s="63"/>
    </row>
    <row r="23" spans="1:11" x14ac:dyDescent="0.25">
      <c r="A23" s="44" t="s">
        <v>49</v>
      </c>
      <c r="B23" s="45"/>
      <c r="C23" s="46">
        <f>K24/2</f>
        <v>804.24</v>
      </c>
      <c r="D23" s="47">
        <f>C23</f>
        <v>804.24</v>
      </c>
      <c r="E23" s="46">
        <v>1245.01</v>
      </c>
      <c r="F23" s="48">
        <v>1134.3900000000001</v>
      </c>
      <c r="G23" s="1"/>
      <c r="I23" s="63"/>
      <c r="J23" s="63"/>
      <c r="K23" s="63"/>
    </row>
    <row r="24" spans="1:11" x14ac:dyDescent="0.25">
      <c r="A24" s="44" t="s">
        <v>50</v>
      </c>
      <c r="B24" s="45"/>
      <c r="C24" s="49">
        <f>C23*100/108</f>
        <v>744.66666666666663</v>
      </c>
      <c r="D24" s="50">
        <f>D23*100/108</f>
        <v>744.66666666666663</v>
      </c>
      <c r="E24" s="49">
        <f>E23*100/108</f>
        <v>1152.787037037037</v>
      </c>
      <c r="F24" s="51">
        <f>F23*100/108</f>
        <v>1050.3611111111113</v>
      </c>
      <c r="G24" s="1"/>
      <c r="I24" s="63"/>
      <c r="J24" s="63" t="s">
        <v>64</v>
      </c>
      <c r="K24" s="64">
        <v>1608.48</v>
      </c>
    </row>
    <row r="25" spans="1:11" x14ac:dyDescent="0.25">
      <c r="A25" s="44" t="s">
        <v>51</v>
      </c>
      <c r="B25" s="45"/>
      <c r="C25" s="52">
        <v>84.5</v>
      </c>
      <c r="D25" s="53">
        <f>C25</f>
        <v>84.5</v>
      </c>
      <c r="E25" s="52">
        <v>234.17</v>
      </c>
      <c r="F25" s="54">
        <v>196.33</v>
      </c>
      <c r="G25" s="1"/>
      <c r="I25" s="63"/>
      <c r="J25" s="63"/>
      <c r="K25" s="63"/>
    </row>
    <row r="26" spans="1:11" x14ac:dyDescent="0.25">
      <c r="A26" s="44" t="s">
        <v>52</v>
      </c>
      <c r="B26" s="1"/>
      <c r="C26" s="52">
        <f>C24-C25</f>
        <v>660.16666666666663</v>
      </c>
      <c r="D26" s="53">
        <f>D24-D25</f>
        <v>660.16666666666663</v>
      </c>
      <c r="E26" s="52">
        <f>E24-E25</f>
        <v>918.61703703703699</v>
      </c>
      <c r="F26" s="54">
        <f>F24-F25</f>
        <v>854.03111111111127</v>
      </c>
      <c r="G26" s="1"/>
      <c r="I26" s="63"/>
      <c r="J26" s="63"/>
      <c r="K26" s="63"/>
    </row>
    <row r="27" spans="1:11" x14ac:dyDescent="0.25">
      <c r="A27" s="44"/>
      <c r="B27" s="45"/>
      <c r="C27" s="49"/>
      <c r="D27" s="50"/>
      <c r="E27" s="49"/>
      <c r="F27" s="51"/>
      <c r="G27" s="1"/>
      <c r="I27" s="63"/>
      <c r="J27" s="63"/>
      <c r="K27" s="63"/>
    </row>
    <row r="28" spans="1:11" x14ac:dyDescent="0.25">
      <c r="A28" s="44" t="s">
        <v>53</v>
      </c>
      <c r="B28" s="45"/>
      <c r="C28" s="49">
        <f>C23-C24</f>
        <v>59.57333333333338</v>
      </c>
      <c r="D28" s="50">
        <f>D23-D24</f>
        <v>59.57333333333338</v>
      </c>
      <c r="E28" s="49">
        <f>E23-E24</f>
        <v>92.222962962963038</v>
      </c>
      <c r="F28" s="51">
        <f>F23-F24</f>
        <v>84.028888888888787</v>
      </c>
      <c r="G28" s="1"/>
      <c r="I28" s="63"/>
      <c r="J28" s="63"/>
      <c r="K28" s="63"/>
    </row>
    <row r="29" spans="1:11" x14ac:dyDescent="0.25">
      <c r="A29" s="44" t="s">
        <v>54</v>
      </c>
      <c r="B29" s="55">
        <v>0.36549999999999999</v>
      </c>
      <c r="C29" s="52">
        <f>FLOOR((C28*B29),0.01)</f>
        <v>21.77</v>
      </c>
      <c r="D29" s="53">
        <f>FLOOR((B29*D28),0.01)</f>
        <v>21.77</v>
      </c>
      <c r="E29" s="52">
        <f>FLOOR(E28*B29,0.01)</f>
        <v>33.700000000000003</v>
      </c>
      <c r="F29" s="54">
        <f>FLOOR(F28*B29,0.01)</f>
        <v>30.71</v>
      </c>
      <c r="G29" s="1"/>
    </row>
    <row r="30" spans="1:11" x14ac:dyDescent="0.25">
      <c r="A30" s="44" t="s">
        <v>55</v>
      </c>
      <c r="B30" s="45"/>
      <c r="C30" s="49">
        <f>C28-C29</f>
        <v>37.803333333333384</v>
      </c>
      <c r="D30" s="50">
        <f t="shared" ref="D30" si="1">D28-D29</f>
        <v>37.803333333333384</v>
      </c>
      <c r="E30" s="49">
        <f>E28-E29</f>
        <v>58.522962962963035</v>
      </c>
      <c r="F30" s="51">
        <f>F28-F29</f>
        <v>53.318888888888786</v>
      </c>
      <c r="G30" s="1"/>
    </row>
    <row r="31" spans="1:11" ht="15.75" thickBot="1" x14ac:dyDescent="0.3">
      <c r="A31" s="44" t="s">
        <v>58</v>
      </c>
      <c r="B31" s="45"/>
      <c r="C31" s="56">
        <f>C26+C30</f>
        <v>697.97</v>
      </c>
      <c r="D31" s="57">
        <f>D26+D30</f>
        <v>697.97</v>
      </c>
      <c r="E31" s="56">
        <f>E26+E30</f>
        <v>977.14</v>
      </c>
      <c r="F31" s="58">
        <f>F26+F30</f>
        <v>907.35</v>
      </c>
      <c r="G31" s="1"/>
    </row>
    <row r="32" spans="1:11" ht="16.5" thickTop="1" thickBot="1" x14ac:dyDescent="0.3">
      <c r="A32" s="59"/>
      <c r="B32" s="60"/>
      <c r="C32" s="81">
        <f>C31+D31</f>
        <v>1395.94</v>
      </c>
      <c r="D32" s="82"/>
      <c r="E32" s="61"/>
      <c r="F32" s="62"/>
      <c r="G32" s="1"/>
    </row>
    <row r="33" spans="1:7" ht="15.75" thickTop="1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45" t="s">
        <v>59</v>
      </c>
      <c r="B34" s="1"/>
      <c r="C34" s="1"/>
      <c r="D34" s="1"/>
      <c r="E34" s="1"/>
      <c r="F34" s="1"/>
      <c r="G34" s="1"/>
    </row>
    <row r="35" spans="1:7" x14ac:dyDescent="0.25">
      <c r="A35" s="45" t="s">
        <v>60</v>
      </c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71" t="s">
        <v>67</v>
      </c>
    </row>
  </sheetData>
  <sheetProtection algorithmName="SHA-512" hashValue="yH4EXXKoW4anbMNjMmRv03mSAfDcvuCimfzIGEKMgvVdAck6KGTTzcqoqv7Qk2wWnIOZVb42936Zq5sz+2eUIg==" saltValue="oDOGOrLjs800488JOYmttg==" spinCount="100000" sheet="1" objects="1" scenarios="1" selectLockedCells="1"/>
  <mergeCells count="6">
    <mergeCell ref="C15:D15"/>
    <mergeCell ref="A20:F20"/>
    <mergeCell ref="C21:D21"/>
    <mergeCell ref="C32:D32"/>
    <mergeCell ref="A3:F3"/>
    <mergeCell ref="C4:D4"/>
  </mergeCells>
  <pageMargins left="0.7" right="0.7" top="0.75" bottom="0.75" header="0.3" footer="0.3"/>
  <pageSetup paperSize="9" orientation="portrait" verticalDpi="0" r:id="rId1"/>
  <ignoredErrors>
    <ignoredError sqref="D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114A0-1FB8-473B-9217-0471621AAA48}"/>
</file>

<file path=customXml/itemProps2.xml><?xml version="1.0" encoding="utf-8"?>
<ds:datastoreItem xmlns:ds="http://schemas.openxmlformats.org/officeDocument/2006/customXml" ds:itemID="{00C5A180-A979-4514-9D0A-72E710303461}"/>
</file>

<file path=customXml/itemProps3.xml><?xml version="1.0" encoding="utf-8"?>
<ds:datastoreItem xmlns:ds="http://schemas.openxmlformats.org/officeDocument/2006/customXml" ds:itemID="{88823A1A-2731-474A-9575-21820D2C7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januari 2016</vt:lpstr>
      <vt:lpstr>juli 2016</vt:lpstr>
      <vt:lpstr>grondslagen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Dalen</dc:creator>
  <cp:lastModifiedBy>Jacob</cp:lastModifiedBy>
  <cp:lastPrinted>2019-03-17T13:24:31Z</cp:lastPrinted>
  <dcterms:created xsi:type="dcterms:W3CDTF">2018-01-02T10:36:14Z</dcterms:created>
  <dcterms:modified xsi:type="dcterms:W3CDTF">2019-06-26T15:50:54Z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