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comments6.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10.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Langhenkel\Berekeningen Langhenkel Talenter\"/>
    </mc:Choice>
  </mc:AlternateContent>
  <xr:revisionPtr revIDLastSave="0" documentId="8_{AD9A0D2C-0B02-42DC-9AFB-09BF3B584DDA}" xr6:coauthVersionLast="41" xr6:coauthVersionMax="41" xr10:uidLastSave="{00000000-0000-0000-0000-000000000000}"/>
  <bookViews>
    <workbookView xWindow="-120" yWindow="-120" windowWidth="29040" windowHeight="15840" firstSheet="7" activeTab="11" xr2:uid="{00000000-000D-0000-FFFF-FFFF00000000}"/>
  </bookViews>
  <sheets>
    <sheet name="berekening elders gebruikte Ahk" sheetId="3" r:id="rId1"/>
    <sheet name="personen &lt; AOW leeftijd" sheetId="6" r:id="rId2"/>
    <sheet name="jog &lt; AOW lft geen ln tijdvak" sheetId="2" r:id="rId3"/>
    <sheet name="Alleenst(ouders) Aow-leeftijd " sheetId="4" r:id="rId4"/>
    <sheet name="gezin AOW-leeftijd" sheetId="5" r:id="rId5"/>
    <sheet name="AOW-leeftijd geen ln tijdvak" sheetId="10" r:id="rId6"/>
    <sheet name="vordering direct bruteren" sheetId="14" r:id="rId7"/>
    <sheet name="bruteren vord &lt; AOW lft" sheetId="7" r:id="rId8"/>
    <sheet name="brut vord &lt;AOW incl Zvw" sheetId="13" r:id="rId9"/>
    <sheet name="vord AOW-leeftijd alleenst" sheetId="8" r:id="rId10"/>
    <sheet name="vord gezin partner AOW-leeft" sheetId="9" r:id="rId11"/>
    <sheet name="parameters" sheetId="15" r:id="rId12"/>
  </sheets>
  <calcPr calcId="191029"/>
</workbook>
</file>

<file path=xl/calcChain.xml><?xml version="1.0" encoding="utf-8"?>
<calcChain xmlns="http://schemas.openxmlformats.org/spreadsheetml/2006/main">
  <c r="F62" i="14" l="1"/>
  <c r="E50" i="9" l="1"/>
  <c r="E31" i="9"/>
  <c r="E29" i="9"/>
  <c r="E27" i="9"/>
  <c r="E49" i="8"/>
  <c r="E30" i="8"/>
  <c r="E28" i="8"/>
  <c r="E26" i="8"/>
  <c r="D63" i="13"/>
  <c r="D57" i="13"/>
  <c r="E57" i="13" s="1"/>
  <c r="C61" i="13" s="1"/>
  <c r="E48" i="13"/>
  <c r="E29" i="13"/>
  <c r="E27" i="13"/>
  <c r="E25" i="13"/>
  <c r="E47" i="7"/>
  <c r="E28" i="7"/>
  <c r="E26" i="7"/>
  <c r="E24" i="7"/>
  <c r="D104" i="14"/>
  <c r="D98" i="14"/>
  <c r="D102" i="14" s="1"/>
  <c r="E93" i="14"/>
  <c r="D46" i="14"/>
  <c r="D40" i="14"/>
  <c r="E44" i="14" s="1"/>
  <c r="E35" i="14"/>
  <c r="E68" i="14"/>
  <c r="E72" i="14"/>
  <c r="E70" i="14"/>
  <c r="E17" i="14"/>
  <c r="E15" i="14"/>
  <c r="E13" i="14"/>
  <c r="E16" i="10"/>
  <c r="D49" i="5"/>
  <c r="D43" i="5"/>
  <c r="E43" i="5" s="1"/>
  <c r="C47" i="5" s="1"/>
  <c r="E38" i="5"/>
  <c r="E19" i="5"/>
  <c r="E17" i="5"/>
  <c r="E15" i="5"/>
  <c r="D49" i="4"/>
  <c r="D43" i="4"/>
  <c r="E43" i="4" s="1"/>
  <c r="C47" i="4" s="1"/>
  <c r="E38" i="4"/>
  <c r="E19" i="4"/>
  <c r="E17" i="4"/>
  <c r="E15" i="4"/>
  <c r="E17" i="2"/>
  <c r="F9" i="6"/>
  <c r="F42" i="6"/>
  <c r="D47" i="6"/>
  <c r="D41" i="6"/>
  <c r="E41" i="6" s="1"/>
  <c r="C45" i="6" s="1"/>
  <c r="F45" i="6" s="1"/>
  <c r="E36" i="6"/>
  <c r="E17" i="6"/>
  <c r="E15" i="6"/>
  <c r="E13" i="6"/>
  <c r="B40" i="3"/>
  <c r="A54" i="3" s="1"/>
  <c r="B43" i="3"/>
  <c r="B57" i="3" s="1"/>
  <c r="D60" i="3"/>
  <c r="D56" i="3"/>
  <c r="D61" i="3"/>
  <c r="H4" i="15"/>
  <c r="H3" i="15"/>
  <c r="G3" i="15"/>
  <c r="G32" i="3"/>
  <c r="E45" i="6"/>
  <c r="E102" i="14"/>
  <c r="F80" i="14"/>
  <c r="F82" i="14" s="1"/>
  <c r="F51" i="14"/>
  <c r="F63" i="14" s="1"/>
  <c r="F50" i="14"/>
  <c r="D119" i="14" s="1"/>
  <c r="E110" i="14"/>
  <c r="F9" i="14"/>
  <c r="F41" i="14" s="1"/>
  <c r="F19" i="13"/>
  <c r="D82" i="13"/>
  <c r="D61" i="13"/>
  <c r="E61" i="13"/>
  <c r="F20" i="13"/>
  <c r="E68" i="13" s="1"/>
  <c r="E21" i="3"/>
  <c r="B39" i="3" s="1"/>
  <c r="E39" i="3" s="1"/>
  <c r="G39" i="3" s="1"/>
  <c r="G21" i="3" s="1"/>
  <c r="E22" i="3"/>
  <c r="C23" i="3"/>
  <c r="A41" i="3" s="1"/>
  <c r="C24" i="3"/>
  <c r="A42" i="3" s="1"/>
  <c r="C25" i="3"/>
  <c r="A43" i="3" s="1"/>
  <c r="C20" i="3"/>
  <c r="A38" i="3" s="1"/>
  <c r="F11" i="4"/>
  <c r="F34" i="4" s="1"/>
  <c r="F9" i="10"/>
  <c r="F15" i="10" s="1"/>
  <c r="E21" i="10"/>
  <c r="E29" i="10" s="1"/>
  <c r="E20" i="10"/>
  <c r="D47" i="5"/>
  <c r="E47" i="5"/>
  <c r="D47" i="4"/>
  <c r="E47" i="4"/>
  <c r="D45" i="6"/>
  <c r="F9" i="2"/>
  <c r="F16" i="2" s="1"/>
  <c r="F21" i="9"/>
  <c r="D70" i="9" s="1"/>
  <c r="F22" i="9"/>
  <c r="E62" i="9"/>
  <c r="F20" i="8"/>
  <c r="F21" i="8"/>
  <c r="F11" i="5"/>
  <c r="F34" i="5" s="1"/>
  <c r="E62" i="8"/>
  <c r="F18" i="7"/>
  <c r="D69" i="7" s="1"/>
  <c r="F19" i="7"/>
  <c r="E61" i="7" s="1"/>
  <c r="F44" i="5"/>
  <c r="E57" i="6"/>
  <c r="E66" i="6" s="1"/>
  <c r="E56" i="6"/>
  <c r="E59" i="5"/>
  <c r="E67" i="5" s="1"/>
  <c r="E58" i="5"/>
  <c r="E56" i="4"/>
  <c r="E65" i="4" s="1"/>
  <c r="E55" i="4"/>
  <c r="C21" i="3"/>
  <c r="A39" i="3" s="1"/>
  <c r="D39" i="3" s="1"/>
  <c r="C22" i="3"/>
  <c r="A40" i="3" s="1"/>
  <c r="E23" i="3"/>
  <c r="B41" i="3" s="1"/>
  <c r="E24" i="3"/>
  <c r="B42" i="3" s="1"/>
  <c r="E25" i="3"/>
  <c r="E69" i="3"/>
  <c r="G69" i="3" s="1"/>
  <c r="B69" i="3"/>
  <c r="B71" i="3" s="1"/>
  <c r="D71" i="3" s="1"/>
  <c r="E31" i="3"/>
  <c r="B49" i="3" s="1"/>
  <c r="E30" i="3"/>
  <c r="B48" i="3" s="1"/>
  <c r="E29" i="3"/>
  <c r="B47" i="3" s="1"/>
  <c r="E28" i="3"/>
  <c r="B46" i="3" s="1"/>
  <c r="E27" i="3"/>
  <c r="B45" i="3" s="1"/>
  <c r="E26" i="3"/>
  <c r="B44" i="3" s="1"/>
  <c r="E20" i="3"/>
  <c r="B38" i="3"/>
  <c r="D52" i="3"/>
  <c r="C31" i="3"/>
  <c r="A49" i="3" s="1"/>
  <c r="C30" i="3"/>
  <c r="A48" i="3" s="1"/>
  <c r="C29" i="3"/>
  <c r="A47" i="3" s="1"/>
  <c r="C28" i="3"/>
  <c r="A46" i="3" s="1"/>
  <c r="C27" i="3"/>
  <c r="A45" i="3" s="1"/>
  <c r="D45" i="3" s="1"/>
  <c r="C26" i="3"/>
  <c r="A44" i="3" s="1"/>
  <c r="D44" i="3" s="1"/>
  <c r="E22" i="2"/>
  <c r="E23" i="2"/>
  <c r="E31" i="2" s="1"/>
  <c r="D76" i="13"/>
  <c r="E67" i="13"/>
  <c r="D58" i="3"/>
  <c r="D62" i="3"/>
  <c r="D54" i="3"/>
  <c r="D57" i="3"/>
  <c r="D53" i="3"/>
  <c r="D55" i="3"/>
  <c r="D63" i="3"/>
  <c r="D59" i="3"/>
  <c r="F32" i="6"/>
  <c r="F33" i="8" l="1"/>
  <c r="F40" i="8" s="1"/>
  <c r="F46" i="8" s="1"/>
  <c r="F50" i="8" s="1"/>
  <c r="F32" i="13"/>
  <c r="F39" i="13" s="1"/>
  <c r="F45" i="13" s="1"/>
  <c r="F49" i="13" s="1"/>
  <c r="F31" i="7"/>
  <c r="F38" i="7" s="1"/>
  <c r="F44" i="7" s="1"/>
  <c r="F48" i="7" s="1"/>
  <c r="E40" i="14"/>
  <c r="C44" i="14" s="1"/>
  <c r="E98" i="14"/>
  <c r="C102" i="14" s="1"/>
  <c r="F102" i="14" s="1"/>
  <c r="D44" i="14"/>
  <c r="F22" i="5"/>
  <c r="F30" i="5" s="1"/>
  <c r="E111" i="14"/>
  <c r="F64" i="14"/>
  <c r="F89" i="14" s="1"/>
  <c r="E49" i="3"/>
  <c r="G49" i="3" s="1"/>
  <c r="G31" i="3" s="1"/>
  <c r="B63" i="3"/>
  <c r="A63" i="3"/>
  <c r="D47" i="3"/>
  <c r="F47" i="4"/>
  <c r="F47" i="5"/>
  <c r="F21" i="13"/>
  <c r="F44" i="13" s="1"/>
  <c r="F46" i="13" s="1"/>
  <c r="D48" i="13" s="1"/>
  <c r="D48" i="3"/>
  <c r="D38" i="3"/>
  <c r="F20" i="6"/>
  <c r="F27" i="6" s="1"/>
  <c r="F33" i="6" s="1"/>
  <c r="F37" i="6" s="1"/>
  <c r="D43" i="3"/>
  <c r="F61" i="13"/>
  <c r="F34" i="9"/>
  <c r="F41" i="9" s="1"/>
  <c r="F47" i="9" s="1"/>
  <c r="F51" i="9" s="1"/>
  <c r="D46" i="3"/>
  <c r="D49" i="3"/>
  <c r="F22" i="8"/>
  <c r="F45" i="8" s="1"/>
  <c r="D42" i="3"/>
  <c r="E60" i="7"/>
  <c r="D41" i="3"/>
  <c r="F22" i="4"/>
  <c r="F29" i="4" s="1"/>
  <c r="F35" i="4" s="1"/>
  <c r="D40" i="3"/>
  <c r="A52" i="3"/>
  <c r="F31" i="14"/>
  <c r="E71" i="3"/>
  <c r="G71" i="3" s="1"/>
  <c r="F20" i="7"/>
  <c r="F43" i="7" s="1"/>
  <c r="F75" i="14"/>
  <c r="F84" i="14" s="1"/>
  <c r="F90" i="14" s="1"/>
  <c r="F20" i="14"/>
  <c r="F27" i="14" s="1"/>
  <c r="A62" i="3"/>
  <c r="E48" i="3"/>
  <c r="G48" i="3" s="1"/>
  <c r="G30" i="3" s="1"/>
  <c r="B62" i="3"/>
  <c r="B58" i="3"/>
  <c r="E44" i="3"/>
  <c r="G44" i="3" s="1"/>
  <c r="G26" i="3" s="1"/>
  <c r="A58" i="3"/>
  <c r="B59" i="3"/>
  <c r="A59" i="3"/>
  <c r="E45" i="3"/>
  <c r="G45" i="3" s="1"/>
  <c r="G27" i="3" s="1"/>
  <c r="F17" i="2"/>
  <c r="E24" i="2" s="1"/>
  <c r="D17" i="2"/>
  <c r="D16" i="10"/>
  <c r="F16" i="10"/>
  <c r="E22" i="10" s="1"/>
  <c r="E30" i="10" s="1"/>
  <c r="A60" i="3"/>
  <c r="E46" i="3"/>
  <c r="G46" i="3" s="1"/>
  <c r="G28" i="3" s="1"/>
  <c r="B60" i="3"/>
  <c r="B56" i="3"/>
  <c r="E42" i="3"/>
  <c r="G42" i="3" s="1"/>
  <c r="G24" i="3" s="1"/>
  <c r="A56" i="3"/>
  <c r="F44" i="4"/>
  <c r="B61" i="3"/>
  <c r="E47" i="3"/>
  <c r="G47" i="3" s="1"/>
  <c r="G29" i="3" s="1"/>
  <c r="A61" i="3"/>
  <c r="E41" i="3"/>
  <c r="A55" i="3"/>
  <c r="B55" i="3"/>
  <c r="E40" i="3"/>
  <c r="G40" i="3" s="1"/>
  <c r="G22" i="3" s="1"/>
  <c r="E61" i="8"/>
  <c r="B52" i="3"/>
  <c r="E38" i="3"/>
  <c r="G38" i="3" s="1"/>
  <c r="G20" i="3" s="1"/>
  <c r="D70" i="8"/>
  <c r="F23" i="9"/>
  <c r="F46" i="9" s="1"/>
  <c r="B54" i="3"/>
  <c r="B53" i="3"/>
  <c r="E61" i="9"/>
  <c r="A57" i="3"/>
  <c r="E43" i="3"/>
  <c r="G43" i="3" s="1"/>
  <c r="G25" i="3" s="1"/>
  <c r="A53" i="3"/>
  <c r="F58" i="13"/>
  <c r="D69" i="3"/>
  <c r="F40" i="13"/>
  <c r="F42" i="9" l="1"/>
  <c r="F41" i="8"/>
  <c r="F48" i="13"/>
  <c r="F50" i="13" s="1"/>
  <c r="E69" i="13" s="1"/>
  <c r="F39" i="7"/>
  <c r="F45" i="7"/>
  <c r="F44" i="14"/>
  <c r="F99" i="14"/>
  <c r="F29" i="5"/>
  <c r="F35" i="5" s="1"/>
  <c r="F39" i="5" s="1"/>
  <c r="F30" i="4"/>
  <c r="F28" i="6"/>
  <c r="G41" i="3"/>
  <c r="G23" i="3" s="1"/>
  <c r="G34" i="3" s="1"/>
  <c r="F39" i="4"/>
  <c r="F36" i="4"/>
  <c r="D38" i="4" s="1"/>
  <c r="E23" i="10"/>
  <c r="E28" i="10" s="1"/>
  <c r="F48" i="9"/>
  <c r="F50" i="9" s="1"/>
  <c r="F52" i="9" s="1"/>
  <c r="E63" i="9" s="1"/>
  <c r="D72" i="9" s="1"/>
  <c r="D73" i="9" s="1"/>
  <c r="F94" i="14"/>
  <c r="F91" i="14"/>
  <c r="D93" i="14" s="1"/>
  <c r="F85" i="14"/>
  <c r="F26" i="14"/>
  <c r="F32" i="14" s="1"/>
  <c r="F36" i="14" s="1"/>
  <c r="F34" i="6"/>
  <c r="E25" i="2"/>
  <c r="E30" i="2" s="1"/>
  <c r="E32" i="2"/>
  <c r="F47" i="8"/>
  <c r="F59" i="13" l="1"/>
  <c r="F60" i="13" s="1"/>
  <c r="E63" i="13" s="1"/>
  <c r="F63" i="13" s="1"/>
  <c r="D83" i="13" s="1"/>
  <c r="D84" i="13" s="1"/>
  <c r="F47" i="7"/>
  <c r="F49" i="7" s="1"/>
  <c r="E62" i="7" s="1"/>
  <c r="D47" i="7"/>
  <c r="F36" i="5"/>
  <c r="F38" i="5" s="1"/>
  <c r="F40" i="5" s="1"/>
  <c r="D38" i="5"/>
  <c r="F38" i="4"/>
  <c r="F40" i="4" s="1"/>
  <c r="F45" i="4" s="1"/>
  <c r="F46" i="4" s="1"/>
  <c r="E49" i="4" s="1"/>
  <c r="F49" i="4" s="1"/>
  <c r="D50" i="9"/>
  <c r="F93" i="14"/>
  <c r="F95" i="14" s="1"/>
  <c r="F100" i="14" s="1"/>
  <c r="F101" i="14" s="1"/>
  <c r="E104" i="14" s="1"/>
  <c r="F104" i="14" s="1"/>
  <c r="D115" i="14" s="1"/>
  <c r="F33" i="14"/>
  <c r="D35" i="14" s="1"/>
  <c r="D78" i="13"/>
  <c r="D79" i="13" s="1"/>
  <c r="E70" i="13"/>
  <c r="E64" i="9"/>
  <c r="E60" i="5"/>
  <c r="F45" i="5"/>
  <c r="F46" i="5" s="1"/>
  <c r="E49" i="5" s="1"/>
  <c r="F49" i="5" s="1"/>
  <c r="D49" i="8"/>
  <c r="F49" i="8"/>
  <c r="F51" i="8" s="1"/>
  <c r="E63" i="8" s="1"/>
  <c r="D36" i="6"/>
  <c r="F36" i="6"/>
  <c r="F38" i="6" s="1"/>
  <c r="D71" i="7" l="1"/>
  <c r="D72" i="7" s="1"/>
  <c r="E63" i="7"/>
  <c r="E57" i="4"/>
  <c r="E66" i="4" s="1"/>
  <c r="E112" i="14"/>
  <c r="E113" i="14" s="1"/>
  <c r="F35" i="14"/>
  <c r="F37" i="14" s="1"/>
  <c r="F52" i="14" s="1"/>
  <c r="E68" i="5"/>
  <c r="E61" i="5"/>
  <c r="E66" i="5" s="1"/>
  <c r="D72" i="8"/>
  <c r="D73" i="8" s="1"/>
  <c r="E64" i="8"/>
  <c r="F43" i="6"/>
  <c r="F44" i="6" s="1"/>
  <c r="E47" i="6" s="1"/>
  <c r="F47" i="6" s="1"/>
  <c r="E58" i="6"/>
  <c r="E58" i="4" l="1"/>
  <c r="E64" i="4" s="1"/>
  <c r="F42" i="14"/>
  <c r="F43" i="14" s="1"/>
  <c r="E46" i="14" s="1"/>
  <c r="F46" i="14" s="1"/>
  <c r="D55" i="14" s="1"/>
  <c r="D122" i="14"/>
  <c r="D123" i="14" s="1"/>
  <c r="F53" i="14"/>
  <c r="E67" i="6"/>
  <c r="E59" i="6"/>
  <c r="E65" i="6" s="1"/>
  <c r="E12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00000000-0006-0000-0100-000001000000}">
      <text>
        <r>
          <rPr>
            <sz val="8"/>
            <color indexed="81"/>
            <rFont val="Tahoma"/>
            <family val="2"/>
          </rPr>
          <t xml:space="preserve">Let op:
Als de in 2018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2017 beëindigde uitkering wordt uitbetaald in 2018</t>
        </r>
      </text>
    </comment>
    <comment ref="D13" authorId="0" shapeId="0" xr:uid="{00000000-0006-0000-0100-000002000000}">
      <text>
        <r>
          <rPr>
            <sz val="8"/>
            <color indexed="81"/>
            <rFont val="Tahoma"/>
            <family val="2"/>
          </rPr>
          <t xml:space="preserve">Let op:
Wanneer een periode uit een voorgaand jaar betaald is in dit jaar, telt deze niet mee voor het bepalen van de loonheffingskorting.
b.v. november en december 2017 betaald in 2018: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2018 zijn geblokkeerd en worden betaald in januari 2019: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2018 moet dan wel vaststaan dat er in 2019 een betaling over 2018 plaatsvindt.</t>
        </r>
      </text>
    </comment>
    <comment ref="F25" authorId="1" shapeId="0" xr:uid="{00000000-0006-0000-0100-000003000000}">
      <text>
        <r>
          <rPr>
            <b/>
            <sz val="8"/>
            <color indexed="81"/>
            <rFont val="Tahoma"/>
            <family val="2"/>
          </rPr>
          <t>wanneer er geen inkomsten zijn over de bijstandsperiode vul in: 0.
Anders: neem het totaal "P" over van werkblad
elders gebr. Ahk</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9" authorId="0" shapeId="0" xr:uid="{00000000-0006-0000-0A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7" authorId="0" shapeId="0" xr:uid="{00000000-0006-0000-0200-000001000000}">
      <text>
        <r>
          <rPr>
            <sz val="8"/>
            <color indexed="81"/>
            <rFont val="Tahoma"/>
            <family val="2"/>
          </rPr>
          <t xml:space="preserve">Let op:
Kies dit werkblad alleen als de in 2018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2017 beëindigde uitkering, wat in 2018 wordt uitbetaald 
Er hoeft dan geen bijdrage Zvw afgedragen te worden. 
Over dit soort betalingen kan geen lhk worden benut!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9" authorId="0" shapeId="0" xr:uid="{00000000-0006-0000-0300-000001000000}">
      <text>
        <r>
          <rPr>
            <sz val="8"/>
            <color indexed="81"/>
            <rFont val="Tahoma"/>
            <family val="2"/>
          </rPr>
          <t xml:space="preserve">Let op:
Als de in 2018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2017 beëindigde uitkering wordt uitbetaald in 2018</t>
        </r>
      </text>
    </comment>
    <comment ref="D15" authorId="0" shapeId="0" xr:uid="{00000000-0006-0000-0300-000002000000}">
      <text>
        <r>
          <rPr>
            <sz val="8"/>
            <color indexed="81"/>
            <rFont val="Tahoma"/>
            <family val="2"/>
          </rPr>
          <t xml:space="preserve">Let op:
Wanneer een periode uit een voorgaand jaar betaald is in dit jaar, telt deze niet mee voor het bepalen van de loonheffingskorting.
b.v. november en december 2017 betaald in 2018: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2018 waren geblokkeerd en worden betaald in januari 2019: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2018 moet dan wel vaststaan dat er in 2019 een betaling over 2018 plaatsvindt.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9" authorId="0" shapeId="0" xr:uid="{00000000-0006-0000-0400-000001000000}">
      <text>
        <r>
          <rPr>
            <sz val="8"/>
            <color indexed="81"/>
            <rFont val="Tahoma"/>
            <family val="2"/>
          </rPr>
          <t xml:space="preserve">Let op:
Als de in 2018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2017 beëindigde uitkering wordt uitbetaald in 2018
</t>
        </r>
      </text>
    </comment>
    <comment ref="D15" authorId="0" shapeId="0" xr:uid="{00000000-0006-0000-0400-000002000000}">
      <text>
        <r>
          <rPr>
            <sz val="8"/>
            <color indexed="81"/>
            <rFont val="Tahoma"/>
            <family val="2"/>
          </rPr>
          <t xml:space="preserve">Let op:
Wanneer een periode uit een voorgaand jaar betaald is in dit jaar, telt deze niet mee voor het bepalen van de loonheffingskorting.
b.v. november en december 2017 betaald in 2018:
Wel meetellen bij het bedrag van de verstrekte netto bijstand (F7) maar </t>
        </r>
        <r>
          <rPr>
            <u/>
            <sz val="8"/>
            <color indexed="81"/>
            <rFont val="Tahoma"/>
            <family val="2"/>
          </rPr>
          <t>niet</t>
        </r>
        <r>
          <rPr>
            <sz val="8"/>
            <color indexed="81"/>
            <rFont val="Tahoma"/>
            <family val="2"/>
          </rPr>
          <t xml:space="preserve"> meenemen bij de berekening van de beschikbare lhk.(D13 t/m D18)
Daarentegen:
Wanneer bekend is dat een periode uit dit jaar betaald wordt/is in een volgend jaar mag deze wèl meegenomen worden bij de vaststelling van de loonheffingskorting.
b.v. november en december 2018 waren geblokkeerd en worden betaald in januari 2019:
</t>
        </r>
        <r>
          <rPr>
            <u/>
            <sz val="8"/>
            <color indexed="81"/>
            <rFont val="Tahoma"/>
            <family val="2"/>
          </rPr>
          <t>Niet</t>
        </r>
        <r>
          <rPr>
            <sz val="8"/>
            <color indexed="81"/>
            <rFont val="Tahoma"/>
            <family val="2"/>
          </rPr>
          <t xml:space="preserve"> meetellen bij de verstrekte netto bijstand (F7) maar </t>
        </r>
        <r>
          <rPr>
            <u/>
            <sz val="8"/>
            <color indexed="81"/>
            <rFont val="Tahoma"/>
            <family val="2"/>
          </rPr>
          <t>wel</t>
        </r>
        <r>
          <rPr>
            <sz val="8"/>
            <color indexed="81"/>
            <rFont val="Tahoma"/>
            <family val="2"/>
          </rPr>
          <t xml:space="preserve"> meenemen in de periode waarover de loonheffingskorting gebruikt mag worden. (D13 t/m D18)
Bij het jaarwerk over 2018 moet dan wel vaststaan dat er in 20198 een betaling over 2018 plaatsvindt.</t>
        </r>
      </text>
    </comment>
    <comment ref="F27" authorId="0" shapeId="0" xr:uid="{00000000-0006-0000-0400-000003000000}">
      <text>
        <r>
          <rPr>
            <b/>
            <sz val="8"/>
            <color indexed="81"/>
            <rFont val="Tahoma"/>
            <family val="2"/>
          </rPr>
          <t>wanneer deze partner geen inkomsten heeft over de bijstandsperiode
vul in 0,
anders: neem over van werkblad
elders gebr. Ahk</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van Dalen</author>
  </authors>
  <commentList>
    <comment ref="F7" authorId="0" shapeId="0" xr:uid="{00000000-0006-0000-0500-000001000000}">
      <text>
        <r>
          <rPr>
            <sz val="8"/>
            <color indexed="81"/>
            <rFont val="Tahoma"/>
            <family val="2"/>
          </rPr>
          <t xml:space="preserve">Let op:
Kies dit werkblad alleen als de in 2018 verstrekte bijstand </t>
        </r>
        <r>
          <rPr>
            <u/>
            <sz val="8"/>
            <color indexed="81"/>
            <rFont val="Tahoma"/>
            <family val="2"/>
          </rPr>
          <t>uitsluitend</t>
        </r>
        <r>
          <rPr>
            <sz val="8"/>
            <color indexed="81"/>
            <rFont val="Tahoma"/>
            <family val="2"/>
          </rPr>
          <t xml:space="preserve"> bestaat uit bijstand over een periode uit een voorgaand kalenderjaar.
b.v. Het vakantiegeld van een in december 2017 beëindigde uitkering, wat in 2018 wordt uitbetaald 
Er hoeft dan geen bijdrage Zvw afgedragen te worden. 
Over dit soort betalingen kan geen lhk worden benut!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00000000-0006-0000-0600-000001000000}">
      <text>
        <r>
          <rPr>
            <sz val="8"/>
            <color indexed="81"/>
            <rFont val="Tahoma"/>
            <family val="2"/>
          </rPr>
          <t xml:space="preserve">Let op:
Als de in 2018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2017 beëindigde uitkering wordt uitbetaald in 2018</t>
        </r>
      </text>
    </comment>
    <comment ref="D13" authorId="0" shapeId="0" xr:uid="{00000000-0006-0000-0600-000002000000}">
      <text>
        <r>
          <rPr>
            <sz val="8"/>
            <color indexed="81"/>
            <rFont val="Tahoma"/>
            <family val="2"/>
          </rPr>
          <t xml:space="preserve">Let op:
Wanneer een periode uit een voorgaand jaar betaald is in dit jaar, telt deze niet mee voor het bepalen van de loonheffingskorting.
b.v. november en december 2017 betaald in 2018: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2018 waren geblokkeerd en worden betaald in januari 2019: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2019 (over 2018) moet dan wel vaststaan dat er in 2019 een betaling over 2018 plaatsvindt.</t>
        </r>
      </text>
    </comment>
    <comment ref="F25" authorId="1" shapeId="0" xr:uid="{00000000-0006-0000-0600-000003000000}">
      <text>
        <r>
          <rPr>
            <b/>
            <sz val="8"/>
            <color indexed="81"/>
            <rFont val="Tahoma"/>
            <family val="2"/>
          </rPr>
          <t>wanneer er geen inkomsten zijn over de bijstandsperiode vul in: 0.
Anders: neem het totaal "P" over van werkblad
elders gebr. Ahk</t>
        </r>
      </text>
    </comment>
    <comment ref="F81" authorId="1" shapeId="0" xr:uid="{00000000-0006-0000-0600-000004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6" authorId="0" shapeId="0" xr:uid="{00000000-0006-0000-07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7" authorId="0" shapeId="0" xr:uid="{00000000-0006-0000-08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8" authorId="0" shapeId="0" xr:uid="{00000000-0006-0000-0900-000001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sharedStrings.xml><?xml version="1.0" encoding="utf-8"?>
<sst xmlns="http://schemas.openxmlformats.org/spreadsheetml/2006/main" count="606" uniqueCount="167">
  <si>
    <t>BSnummer:</t>
  </si>
  <si>
    <t>Naam:</t>
  </si>
  <si>
    <t xml:space="preserve">verstrekte netto bijstand </t>
  </si>
  <si>
    <t>Totaal te belasten bijstand</t>
  </si>
  <si>
    <t>berekening beschikbare loonheffingskorting</t>
  </si>
  <si>
    <t>aantal hele maanden bijstand</t>
  </si>
  <si>
    <t>bij betaling over gedeelten van maanden:</t>
  </si>
  <si>
    <t>aantal dagen waarover betaald is</t>
  </si>
  <si>
    <t>totaal aantal dagen van die maand</t>
  </si>
  <si>
    <t>maximale loonheffingskorting over de bijstandsperiode</t>
  </si>
  <si>
    <t>L</t>
  </si>
  <si>
    <t>elders benutte algemene heffingskorting</t>
  </si>
  <si>
    <t>de bij andere inhoudingsplichtigen verbruikte algemene heffingskorting</t>
  </si>
  <si>
    <t>in de bijstandsperiode</t>
  </si>
  <si>
    <t>P</t>
  </si>
  <si>
    <t>beschikbare lhk voor de berekening van de loonheffing over de bijstand</t>
  </si>
  <si>
    <t>Q</t>
  </si>
  <si>
    <t>( werkelijk benutte loonheffingskorting</t>
  </si>
  <si>
    <t>)</t>
  </si>
  <si>
    <t>loonheffing over de bijstand</t>
  </si>
  <si>
    <t>netto bijstand</t>
  </si>
  <si>
    <t>af: het restbedrag loonheffingskorting</t>
  </si>
  <si>
    <t>te bruteren bedrag</t>
  </si>
  <si>
    <t xml:space="preserve">berekende loonheffing </t>
  </si>
  <si>
    <t>af: de loonheffingskorting</t>
  </si>
  <si>
    <t xml:space="preserve">loonheffing </t>
  </si>
  <si>
    <t>berekening inkomensafhankelijke bijdrage Zvw</t>
  </si>
  <si>
    <t>de loonheffing over deze bijstand</t>
  </si>
  <si>
    <t>premieloon Zvw</t>
  </si>
  <si>
    <t>inkomensafhankelijke bijdrage Zvw</t>
  </si>
  <si>
    <t>berekening jaaropgave</t>
  </si>
  <si>
    <t>belaste partneralimentatie</t>
  </si>
  <si>
    <t>loonheffing over bijstand en alimentatie</t>
  </si>
  <si>
    <t>totaal belastbaar</t>
  </si>
  <si>
    <t>jaaropgave cliënt</t>
  </si>
  <si>
    <t>belastbaar loon</t>
  </si>
  <si>
    <t>( waarvan belaste alimentatie</t>
  </si>
  <si>
    <t>loonheffing</t>
  </si>
  <si>
    <t>vrij tekstvak</t>
  </si>
  <si>
    <t xml:space="preserve"> </t>
  </si>
  <si>
    <t>Over deze betalingen mag geen loonheffingskorting worden toegepast</t>
  </si>
  <si>
    <t xml:space="preserve">totaal belastbaar </t>
  </si>
  <si>
    <t xml:space="preserve">Naam: </t>
  </si>
  <si>
    <t>Gezinsvorm:</t>
  </si>
  <si>
    <t>Gehuwd of samenwonend</t>
  </si>
  <si>
    <t>Alleenstaand of alleenstaande ouder</t>
  </si>
  <si>
    <t>Soort inkomsten:</t>
  </si>
  <si>
    <t>loondienst of daarmee gelijkgesteld - witte tabel van toepassing)</t>
  </si>
  <si>
    <t>n.b. per maand kan slechts één inkomstenbron worden ingebracht (slechts bij één inhoudingsplichtige lhk)</t>
  </si>
  <si>
    <t>Belastbaar ink. per maand</t>
  </si>
  <si>
    <t>arbeid</t>
  </si>
  <si>
    <t>afronding</t>
  </si>
  <si>
    <t>uitkering</t>
  </si>
  <si>
    <t>maand 1</t>
  </si>
  <si>
    <t>maand 2</t>
  </si>
  <si>
    <t>maand 3</t>
  </si>
  <si>
    <t>maand 4</t>
  </si>
  <si>
    <t>maand 5</t>
  </si>
  <si>
    <t>maand 6</t>
  </si>
  <si>
    <t>maand 7</t>
  </si>
  <si>
    <t>maand 8</t>
  </si>
  <si>
    <t>maand 9</t>
  </si>
  <si>
    <t>maand 10</t>
  </si>
  <si>
    <t>maand 11</t>
  </si>
  <si>
    <t>maand 12</t>
  </si>
  <si>
    <t>onbelast uitbetaald vakantiegeld (loonheffing = 0) belast Bijz. tar:</t>
  </si>
  <si>
    <t>Verbruikte Algemene heffingskorting (overnemen op werkblad)</t>
  </si>
  <si>
    <t>Loonh.arb.- arb. Korting</t>
  </si>
  <si>
    <t>Loonh.Uitk.</t>
  </si>
  <si>
    <t xml:space="preserve">Ahk </t>
  </si>
  <si>
    <t>lhkgroen alleenst (ouder) 65+</t>
  </si>
  <si>
    <t>lhkgr 65(+)geh samenw</t>
  </si>
  <si>
    <t>ja</t>
  </si>
  <si>
    <t>nee</t>
  </si>
  <si>
    <t>Heeft betrokkene de AOW-gerechtigde leeftijd bereikt?</t>
  </si>
  <si>
    <t>lhkgroen&lt;AOW</t>
  </si>
  <si>
    <t>0uderenkorting</t>
  </si>
  <si>
    <t>Algemene heffingsk</t>
  </si>
  <si>
    <t>Alleenst ouderenkorting</t>
  </si>
  <si>
    <t>berekening maximale loonheffingskorting</t>
  </si>
  <si>
    <t>loonheffingskorting voor de berekening van de loonheffing over de bijstand</t>
  </si>
  <si>
    <t>( n.b. bedragen per partner afzonderlijk invoeren)</t>
  </si>
  <si>
    <t>totaal te belasten bijstand</t>
  </si>
  <si>
    <t xml:space="preserve">loonheffing over de bijstand </t>
  </si>
  <si>
    <t>(Brutering over de maand dat betr de AOW leeftijd bereikt)</t>
  </si>
  <si>
    <t>maximaal premieloon</t>
  </si>
  <si>
    <t>maximaal premieloon per jaar</t>
  </si>
  <si>
    <t>K</t>
  </si>
  <si>
    <t xml:space="preserve">Netto bijstand waarover loonheffing en premie zorgverzekering verschuldigd is </t>
  </si>
  <si>
    <t xml:space="preserve">In aanmerking genomen partner alimentatie </t>
  </si>
  <si>
    <t xml:space="preserve">Fiscaal loon </t>
  </si>
  <si>
    <t xml:space="preserve">Loonheffing </t>
  </si>
  <si>
    <t xml:space="preserve">Bedrag van de netto vordering </t>
  </si>
  <si>
    <t xml:space="preserve">als de vordering partneralimentatie betreft, bedrag hier inbrengen </t>
  </si>
  <si>
    <t>Nieuwe gegevens na verwerking vordering</t>
  </si>
  <si>
    <t xml:space="preserve">gecorrigeerde netto bijstand </t>
  </si>
  <si>
    <t>(gecorrigeerde) partneralimentatie</t>
  </si>
  <si>
    <t>te belasten bedrag na correctie</t>
  </si>
  <si>
    <t>loonheffingskorting over de bijstandsperiode</t>
  </si>
  <si>
    <t>Specificatie bruto vordering</t>
  </si>
  <si>
    <t>Netto vordering</t>
  </si>
  <si>
    <t>Loonheffing</t>
  </si>
  <si>
    <t>Bruto vordering</t>
  </si>
  <si>
    <t>berekening "nieuwe" jaaropgave</t>
  </si>
  <si>
    <t xml:space="preserve">Gemeente, dus met werkgeverspremie Zvw </t>
  </si>
  <si>
    <t>max. premieloon uitkeringsperiode</t>
  </si>
  <si>
    <t xml:space="preserve"> AOW leeftijd bereikt heeft.)</t>
  </si>
  <si>
    <t>Premie zorgverzekering</t>
  </si>
  <si>
    <t>Te veel afgedragen inkomensafhankelijke bijdrage Zvw</t>
  </si>
  <si>
    <t>Afgedragen</t>
  </si>
  <si>
    <t>moet zijn</t>
  </si>
  <si>
    <t>Te veel afgedragen</t>
  </si>
  <si>
    <t>BSN:</t>
  </si>
  <si>
    <t>de oorspronkelijk verstrekte netto bijstand over de periode van de vordering</t>
  </si>
  <si>
    <t xml:space="preserve">elders benutte algemene heffingskorting </t>
  </si>
  <si>
    <t>(invullen als over de oorspronkelijke uitkering inkomsten zijn gekort)</t>
  </si>
  <si>
    <t>in de oorspronkelijke bijstandsperiode</t>
  </si>
  <si>
    <t>(werkelijk benutte loonheffingskorting)</t>
  </si>
  <si>
    <t>nieuw aantal hele maanden bijstand</t>
  </si>
  <si>
    <t>bij betaling over gedeelten van maanden nieuwe situatie:</t>
  </si>
  <si>
    <t>aantal dagen waarover betaald wordt</t>
  </si>
  <si>
    <t>in de oorspronkelijke berekening over de vorderingsperiode</t>
  </si>
  <si>
    <t>Bij een inkomstenvordering: De benutte Ahk over de inkomsten die gevorderd worden</t>
  </si>
  <si>
    <t>Totaal van de elders benutte Ahk</t>
  </si>
  <si>
    <t>berekening jaaropgave rekening houdend met de vordering</t>
  </si>
  <si>
    <t xml:space="preserve">  </t>
  </si>
  <si>
    <t xml:space="preserve">BSN: </t>
  </si>
  <si>
    <t>loonheffingskorting</t>
  </si>
  <si>
    <t>&gt; PGL</t>
  </si>
  <si>
    <t>alleenstaande</t>
  </si>
  <si>
    <t>gehuwd pp</t>
  </si>
  <si>
    <t>Lh percentage 1e schijf</t>
  </si>
  <si>
    <t>percentage na arbeidsk</t>
  </si>
  <si>
    <t xml:space="preserve">bruteringspercentage </t>
  </si>
  <si>
    <t>met inhouding Zvw</t>
  </si>
  <si>
    <t>bruteringspercentage</t>
  </si>
  <si>
    <t>Zvw werkgever</t>
  </si>
  <si>
    <t>Bruteringsfactor Zvw</t>
  </si>
  <si>
    <t>Bijdrage Zvw</t>
  </si>
  <si>
    <t>Werkgeversheffing Zvw</t>
  </si>
  <si>
    <t>Max premieloon</t>
  </si>
  <si>
    <t>Jaaropgave 2018 personen jonger dan de AOW-leeftijd</t>
  </si>
  <si>
    <t>Bepaling elders gebruikte Ahk 2018</t>
  </si>
  <si>
    <t>Neem over uit het oorspronkelijke jaarwerk 2018</t>
  </si>
  <si>
    <t>Vord. 2018 gezin, voor de partner met AOW-leeftijd</t>
  </si>
  <si>
    <t>Vordering 2018 alleenstaande (ouder)  AOW-leeftijd</t>
  </si>
  <si>
    <t>Bruteren vordering 2018 personen &lt; AOW leeftijd</t>
  </si>
  <si>
    <t>Direct berekenen bruto vordering 2018</t>
  </si>
  <si>
    <t>Jaaropgave 2018 gehuwd/samenw. AOW-leeftijd</t>
  </si>
  <si>
    <t>Jaaropg. 2018 alleenstaande (ouder)  AOW-leeftijd</t>
  </si>
  <si>
    <r>
      <t xml:space="preserve">vul in </t>
    </r>
    <r>
      <rPr>
        <b/>
        <sz val="10"/>
        <color theme="1"/>
        <rFont val="Calibri"/>
        <family val="2"/>
        <scheme val="minor"/>
      </rPr>
      <t>1</t>
    </r>
  </si>
  <si>
    <r>
      <t xml:space="preserve">vul in </t>
    </r>
    <r>
      <rPr>
        <b/>
        <sz val="10"/>
        <color theme="1"/>
        <rFont val="Calibri"/>
        <family val="2"/>
        <scheme val="minor"/>
      </rPr>
      <t>2</t>
    </r>
  </si>
  <si>
    <r>
      <t xml:space="preserve">Breng in de kolom arbeid het belastbaar inkomen </t>
    </r>
    <r>
      <rPr>
        <i/>
        <sz val="10"/>
        <color theme="1"/>
        <rFont val="Calibri"/>
        <family val="2"/>
        <scheme val="minor"/>
      </rPr>
      <t xml:space="preserve">per maand </t>
    </r>
    <r>
      <rPr>
        <sz val="10"/>
        <color theme="1"/>
        <rFont val="Calibri"/>
        <family val="2"/>
        <scheme val="minor"/>
      </rPr>
      <t xml:space="preserve">uit tegenwoordige arbeid in (arbeid in </t>
    </r>
  </si>
  <si>
    <r>
      <t xml:space="preserve">Breng in de kolom uitkering het belastbaar ink. </t>
    </r>
    <r>
      <rPr>
        <i/>
        <sz val="10"/>
        <color theme="1"/>
        <rFont val="Calibri"/>
        <family val="2"/>
        <scheme val="minor"/>
      </rPr>
      <t>per maand</t>
    </r>
    <r>
      <rPr>
        <sz val="10"/>
        <color theme="1"/>
        <rFont val="Calibri"/>
        <family val="2"/>
        <scheme val="minor"/>
      </rPr>
      <t xml:space="preserve"> uit vroegere arbeid in (uitkeringen - groene tabel)</t>
    </r>
  </si>
  <si>
    <r>
      <t xml:space="preserve">in aanmerking genomen </t>
    </r>
    <r>
      <rPr>
        <i/>
        <u/>
        <sz val="10"/>
        <rFont val="Calibri"/>
        <family val="2"/>
        <scheme val="minor"/>
      </rPr>
      <t>partner</t>
    </r>
    <r>
      <rPr>
        <sz val="10"/>
        <rFont val="Calibri"/>
        <family val="2"/>
        <scheme val="minor"/>
      </rPr>
      <t>alimentatie</t>
    </r>
  </si>
  <si>
    <r>
      <t xml:space="preserve">JOG 2018 personen &lt; AOW leeftijd, </t>
    </r>
    <r>
      <rPr>
        <b/>
        <i/>
        <u/>
        <sz val="14"/>
        <color indexed="18"/>
        <rFont val="Calibri"/>
        <family val="2"/>
        <scheme val="minor"/>
      </rPr>
      <t>geen loontijdvak</t>
    </r>
  </si>
  <si>
    <r>
      <t xml:space="preserve">in de bijstandsperiode </t>
    </r>
    <r>
      <rPr>
        <b/>
        <i/>
        <sz val="10"/>
        <color indexed="12"/>
        <rFont val="Calibri"/>
        <family val="2"/>
        <scheme val="minor"/>
      </rPr>
      <t>(let op dit bedrag kan per partner verschillen)</t>
    </r>
  </si>
  <si>
    <r>
      <t xml:space="preserve">JOG 2018 personen AOW leeftijd, </t>
    </r>
    <r>
      <rPr>
        <b/>
        <i/>
        <u/>
        <sz val="14"/>
        <color indexed="18"/>
        <rFont val="Calibri"/>
        <family val="2"/>
        <scheme val="minor"/>
      </rPr>
      <t>geen loontijdvak</t>
    </r>
  </si>
  <si>
    <r>
      <t xml:space="preserve">berekening beschikbare loonheffingskorting </t>
    </r>
    <r>
      <rPr>
        <b/>
        <i/>
        <sz val="10"/>
        <color indexed="12"/>
        <rFont val="Calibri"/>
        <family val="2"/>
        <scheme val="minor"/>
      </rPr>
      <t>(corrigeren bij normvordering)</t>
    </r>
  </si>
  <si>
    <r>
      <t xml:space="preserve">elders benutte algemene heffingskorting </t>
    </r>
    <r>
      <rPr>
        <b/>
        <i/>
        <sz val="10"/>
        <color indexed="12"/>
        <rFont val="Calibri"/>
        <family val="2"/>
        <scheme val="minor"/>
      </rPr>
      <t>(corrigeren bij inkomstenvordering)</t>
    </r>
  </si>
  <si>
    <r>
      <t xml:space="preserve">Gemeente </t>
    </r>
    <r>
      <rPr>
        <b/>
        <sz val="12"/>
        <color indexed="56"/>
        <rFont val="Calibri"/>
        <family val="2"/>
        <scheme val="minor"/>
      </rPr>
      <t>(Brutering vordering over de maand dat betr de AOW leeftijd bereikt)</t>
    </r>
  </si>
  <si>
    <r>
      <t xml:space="preserve">Gemeente, </t>
    </r>
    <r>
      <rPr>
        <b/>
        <sz val="12"/>
        <color indexed="56"/>
        <rFont val="Calibri"/>
        <family val="2"/>
        <scheme val="minor"/>
      </rPr>
      <t xml:space="preserve">(Brutering vordering over de maand dat betreffende partner de </t>
    </r>
  </si>
  <si>
    <r>
      <t>x 57,60% (</t>
    </r>
    <r>
      <rPr>
        <b/>
        <sz val="10"/>
        <color indexed="8"/>
        <rFont val="Calibri"/>
        <family val="2"/>
        <scheme val="minor"/>
      </rPr>
      <t>E</t>
    </r>
    <r>
      <rPr>
        <sz val="10"/>
        <color indexed="8"/>
        <rFont val="Calibri"/>
        <family val="2"/>
        <scheme val="minor"/>
      </rPr>
      <t>)</t>
    </r>
  </si>
  <si>
    <r>
      <t>x 22,93% (</t>
    </r>
    <r>
      <rPr>
        <b/>
        <sz val="10"/>
        <rFont val="Calibri"/>
        <family val="2"/>
        <scheme val="minor"/>
      </rPr>
      <t>E</t>
    </r>
    <r>
      <rPr>
        <sz val="10"/>
        <rFont val="Calibri"/>
        <family val="2"/>
        <scheme val="minor"/>
      </rPr>
      <t>)</t>
    </r>
  </si>
  <si>
    <r>
      <t>6,90% (</t>
    </r>
    <r>
      <rPr>
        <b/>
        <sz val="10"/>
        <rFont val="Calibri"/>
        <family val="2"/>
        <scheme val="minor"/>
      </rPr>
      <t xml:space="preserve">H) </t>
    </r>
    <r>
      <rPr>
        <sz val="10"/>
        <rFont val="Calibri"/>
        <family val="2"/>
        <scheme val="minor"/>
      </rPr>
      <t>x</t>
    </r>
  </si>
  <si>
    <t>© Langhenkel Talenter Academie</t>
  </si>
  <si>
    <t>Berekening "nieuwe" jaaropgave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</si>
</sst>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quot;fl&quot;\ * #,##0.00_-;_-&quot;fl&quot;\ * #,##0.00\-;_-&quot;fl&quot;\ * &quot;-&quot;??_-;_-@_-"/>
    <numFmt numFmtId="167" formatCode="0.000"/>
    <numFmt numFmtId="168" formatCode="0.000%"/>
  </numFmts>
  <fonts count="40" x14ac:knownFonts="1">
    <font>
      <sz val="11"/>
      <color theme="1"/>
      <name val="Calibri"/>
      <family val="2"/>
      <scheme val="minor"/>
    </font>
    <font>
      <sz val="11"/>
      <color indexed="8"/>
      <name val="Calibri"/>
      <family val="2"/>
    </font>
    <font>
      <sz val="8"/>
      <color indexed="81"/>
      <name val="Tahoma"/>
      <family val="2"/>
    </font>
    <font>
      <u/>
      <sz val="8"/>
      <color indexed="81"/>
      <name val="Tahoma"/>
      <family val="2"/>
    </font>
    <font>
      <b/>
      <sz val="8"/>
      <color indexed="81"/>
      <name val="Tahoma"/>
      <family val="2"/>
    </font>
    <font>
      <sz val="8"/>
      <name val="Calibri"/>
      <family val="2"/>
    </font>
    <font>
      <sz val="1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8"/>
      <color theme="1"/>
      <name val="Calibri"/>
      <family val="2"/>
      <scheme val="minor"/>
    </font>
    <font>
      <b/>
      <sz val="18"/>
      <color indexed="56"/>
      <name val="Calibri"/>
      <family val="2"/>
      <scheme val="minor"/>
    </font>
    <font>
      <sz val="10"/>
      <color indexed="56"/>
      <name val="Calibri"/>
      <family val="2"/>
      <scheme val="minor"/>
    </font>
    <font>
      <b/>
      <sz val="10"/>
      <name val="Calibri"/>
      <family val="2"/>
      <scheme val="minor"/>
    </font>
    <font>
      <sz val="10"/>
      <name val="Calibri"/>
      <family val="2"/>
      <scheme val="minor"/>
    </font>
    <font>
      <sz val="10"/>
      <color indexed="9"/>
      <name val="Calibri"/>
      <family val="2"/>
      <scheme val="minor"/>
    </font>
    <font>
      <i/>
      <u/>
      <sz val="10"/>
      <name val="Calibri"/>
      <family val="2"/>
      <scheme val="minor"/>
    </font>
    <font>
      <sz val="10"/>
      <color theme="0"/>
      <name val="Calibri"/>
      <family val="2"/>
      <scheme val="minor"/>
    </font>
    <font>
      <sz val="11"/>
      <color indexed="8"/>
      <name val="Calibri"/>
      <family val="2"/>
      <scheme val="minor"/>
    </font>
    <font>
      <b/>
      <i/>
      <u/>
      <sz val="10"/>
      <name val="Calibri"/>
      <family val="2"/>
      <scheme val="minor"/>
    </font>
    <font>
      <sz val="10"/>
      <color theme="0" tint="-0.249977111117893"/>
      <name val="Calibri"/>
      <family val="2"/>
      <scheme val="minor"/>
    </font>
    <font>
      <sz val="10"/>
      <color indexed="8"/>
      <name val="Calibri"/>
      <family val="2"/>
      <scheme val="minor"/>
    </font>
    <font>
      <b/>
      <sz val="14"/>
      <color indexed="18"/>
      <name val="Calibri"/>
      <family val="2"/>
      <scheme val="minor"/>
    </font>
    <font>
      <b/>
      <i/>
      <u/>
      <sz val="14"/>
      <color indexed="18"/>
      <name val="Calibri"/>
      <family val="2"/>
      <scheme val="minor"/>
    </font>
    <font>
      <sz val="10"/>
      <color indexed="18"/>
      <name val="Calibri"/>
      <family val="2"/>
      <scheme val="minor"/>
    </font>
    <font>
      <sz val="10"/>
      <color indexed="62"/>
      <name val="Calibri"/>
      <family val="2"/>
      <scheme val="minor"/>
    </font>
    <font>
      <b/>
      <sz val="16"/>
      <color indexed="56"/>
      <name val="Calibri"/>
      <family val="2"/>
      <scheme val="minor"/>
    </font>
    <font>
      <b/>
      <sz val="12"/>
      <color indexed="56"/>
      <name val="Calibri"/>
      <family val="2"/>
      <scheme val="minor"/>
    </font>
    <font>
      <b/>
      <i/>
      <sz val="10"/>
      <name val="Calibri"/>
      <family val="2"/>
      <scheme val="minor"/>
    </font>
    <font>
      <sz val="10"/>
      <color indexed="22"/>
      <name val="Calibri"/>
      <family val="2"/>
      <scheme val="minor"/>
    </font>
    <font>
      <b/>
      <sz val="10"/>
      <color indexed="56"/>
      <name val="Calibri"/>
      <family val="2"/>
      <scheme val="minor"/>
    </font>
    <font>
      <b/>
      <sz val="10"/>
      <color indexed="18"/>
      <name val="Calibri"/>
      <family val="2"/>
      <scheme val="minor"/>
    </font>
    <font>
      <b/>
      <i/>
      <sz val="10"/>
      <color indexed="12"/>
      <name val="Calibri"/>
      <family val="2"/>
      <scheme val="minor"/>
    </font>
    <font>
      <i/>
      <sz val="10"/>
      <name val="Calibri"/>
      <family val="2"/>
      <scheme val="minor"/>
    </font>
    <font>
      <sz val="10"/>
      <color rgb="FFFF0000"/>
      <name val="Calibri"/>
      <family val="2"/>
      <scheme val="minor"/>
    </font>
    <font>
      <b/>
      <sz val="18"/>
      <color indexed="62"/>
      <name val="Calibri"/>
      <family val="2"/>
      <scheme val="minor"/>
    </font>
    <font>
      <b/>
      <sz val="10"/>
      <color indexed="8"/>
      <name val="Calibri"/>
      <family val="2"/>
      <scheme val="minor"/>
    </font>
    <font>
      <sz val="8"/>
      <color theme="0"/>
      <name val="Calibri"/>
      <family val="2"/>
      <scheme val="minor"/>
    </font>
    <font>
      <sz val="8"/>
      <color indexed="8"/>
      <name val="Calibri"/>
      <family val="2"/>
      <scheme val="minor"/>
    </font>
  </fonts>
  <fills count="2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29"/>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1"/>
        <bgColor indexed="29"/>
      </patternFill>
    </fill>
    <fill>
      <patternFill patternType="solid">
        <fgColor indexed="56"/>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gray125">
        <bgColor indexed="41"/>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66"/>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299">
    <xf numFmtId="0" fontId="0" fillId="0" borderId="0" xfId="0"/>
    <xf numFmtId="0" fontId="0" fillId="3" borderId="0" xfId="0" applyFill="1"/>
    <xf numFmtId="164" fontId="0" fillId="0" borderId="0" xfId="0" applyNumberFormat="1"/>
    <xf numFmtId="0" fontId="0" fillId="3" borderId="5" xfId="0" applyFill="1" applyBorder="1"/>
    <xf numFmtId="0" fontId="0" fillId="3" borderId="5" xfId="0" applyFill="1" applyBorder="1" applyProtection="1">
      <protection locked="0"/>
    </xf>
    <xf numFmtId="0" fontId="0" fillId="3" borderId="6" xfId="0" applyFill="1" applyBorder="1" applyProtection="1">
      <protection locked="0"/>
    </xf>
    <xf numFmtId="0" fontId="0" fillId="3" borderId="17" xfId="0" applyFill="1" applyBorder="1" applyProtection="1">
      <protection locked="0"/>
    </xf>
    <xf numFmtId="0" fontId="0" fillId="3" borderId="0" xfId="0" applyFill="1" applyProtection="1">
      <protection locked="0"/>
    </xf>
    <xf numFmtId="0" fontId="0" fillId="3" borderId="18" xfId="0" applyFill="1" applyBorder="1" applyProtection="1">
      <protection locked="0"/>
    </xf>
    <xf numFmtId="0" fontId="0" fillId="3" borderId="4" xfId="0" applyFill="1" applyBorder="1" applyProtection="1">
      <protection locked="0"/>
    </xf>
    <xf numFmtId="0" fontId="0" fillId="2" borderId="0" xfId="0" applyFill="1"/>
    <xf numFmtId="0" fontId="0" fillId="8" borderId="0" xfId="0" applyFill="1"/>
    <xf numFmtId="164" fontId="0" fillId="3" borderId="0" xfId="0" applyNumberFormat="1" applyFill="1" applyProtection="1">
      <protection locked="0"/>
    </xf>
    <xf numFmtId="0" fontId="6" fillId="0" borderId="0" xfId="0" applyFont="1"/>
    <xf numFmtId="0" fontId="0" fillId="19" borderId="1" xfId="0" applyFill="1" applyBorder="1"/>
    <xf numFmtId="0" fontId="0" fillId="19" borderId="2" xfId="0" applyFill="1" applyBorder="1"/>
    <xf numFmtId="43" fontId="0" fillId="19" borderId="2" xfId="0" applyNumberFormat="1" applyFill="1" applyBorder="1"/>
    <xf numFmtId="0" fontId="0" fillId="19" borderId="3" xfId="0" applyFill="1" applyBorder="1"/>
    <xf numFmtId="0" fontId="0" fillId="19" borderId="17" xfId="0" applyFill="1" applyBorder="1"/>
    <xf numFmtId="0" fontId="0" fillId="19" borderId="0" xfId="0" applyFill="1"/>
    <xf numFmtId="43" fontId="0" fillId="19" borderId="0" xfId="0" applyNumberFormat="1" applyFill="1"/>
    <xf numFmtId="0" fontId="0" fillId="19" borderId="18" xfId="0" applyFill="1" applyBorder="1"/>
    <xf numFmtId="10" fontId="0" fillId="19" borderId="17" xfId="0" applyNumberFormat="1" applyFill="1" applyBorder="1"/>
    <xf numFmtId="10" fontId="0" fillId="19" borderId="0" xfId="0" applyNumberFormat="1" applyFill="1"/>
    <xf numFmtId="168" fontId="0" fillId="19" borderId="17" xfId="0" applyNumberFormat="1" applyFill="1" applyBorder="1"/>
    <xf numFmtId="168" fontId="0" fillId="19" borderId="0" xfId="0" applyNumberFormat="1" applyFill="1"/>
    <xf numFmtId="0" fontId="0" fillId="19" borderId="4" xfId="0" applyFill="1" applyBorder="1"/>
    <xf numFmtId="0" fontId="0" fillId="19" borderId="5" xfId="0" applyFill="1" applyBorder="1"/>
    <xf numFmtId="0" fontId="0" fillId="19" borderId="6" xfId="0" applyFill="1" applyBorder="1"/>
    <xf numFmtId="0" fontId="0" fillId="20" borderId="17" xfId="0" applyFill="1" applyBorder="1"/>
    <xf numFmtId="0" fontId="0" fillId="20" borderId="0" xfId="0" applyFill="1"/>
    <xf numFmtId="0" fontId="0" fillId="20" borderId="18" xfId="0" applyFill="1" applyBorder="1"/>
    <xf numFmtId="168" fontId="0" fillId="20" borderId="17" xfId="0" applyNumberFormat="1" applyFill="1" applyBorder="1"/>
    <xf numFmtId="168" fontId="0" fillId="20" borderId="0" xfId="0" applyNumberFormat="1" applyFill="1"/>
    <xf numFmtId="0" fontId="0" fillId="20" borderId="2" xfId="0" applyFill="1" applyBorder="1"/>
    <xf numFmtId="0" fontId="0" fillId="20" borderId="5" xfId="0" applyFill="1" applyBorder="1"/>
    <xf numFmtId="0" fontId="0" fillId="0" borderId="0" xfId="0" applyProtection="1">
      <protection locked="0"/>
    </xf>
    <xf numFmtId="2" fontId="0" fillId="0" borderId="0" xfId="0" applyNumberFormat="1"/>
    <xf numFmtId="0" fontId="7" fillId="10" borderId="0" xfId="0" applyFont="1" applyFill="1"/>
    <xf numFmtId="0" fontId="8" fillId="10" borderId="0" xfId="0" applyFont="1" applyFill="1"/>
    <xf numFmtId="0" fontId="8" fillId="0" borderId="0" xfId="0" applyFont="1"/>
    <xf numFmtId="0" fontId="9" fillId="7" borderId="0" xfId="0" applyFont="1" applyFill="1"/>
    <xf numFmtId="0" fontId="8" fillId="7" borderId="0" xfId="0" applyFont="1" applyFill="1"/>
    <xf numFmtId="0" fontId="8" fillId="0" borderId="1" xfId="0" applyFont="1" applyBorder="1" applyAlignment="1">
      <alignment horizontal="right"/>
    </xf>
    <xf numFmtId="0" fontId="8" fillId="3" borderId="2" xfId="0" applyFont="1" applyFill="1" applyBorder="1" applyAlignment="1" applyProtection="1">
      <alignment horizontal="left"/>
      <protection locked="0"/>
    </xf>
    <xf numFmtId="0" fontId="8" fillId="3" borderId="2" xfId="0" applyFont="1" applyFill="1" applyBorder="1" applyProtection="1">
      <protection locked="0"/>
    </xf>
    <xf numFmtId="0" fontId="8" fillId="3" borderId="3" xfId="0" applyFont="1" applyFill="1" applyBorder="1" applyProtection="1">
      <protection locked="0"/>
    </xf>
    <xf numFmtId="0" fontId="8" fillId="3" borderId="4" xfId="0" applyFont="1" applyFill="1" applyBorder="1" applyAlignment="1">
      <alignment horizontal="right"/>
    </xf>
    <xf numFmtId="0" fontId="8" fillId="3" borderId="5" xfId="0" applyFont="1" applyFill="1" applyBorder="1" applyAlignment="1" applyProtection="1">
      <alignment horizontal="left"/>
      <protection locked="0"/>
    </xf>
    <xf numFmtId="0" fontId="8" fillId="3" borderId="5" xfId="0" applyFont="1" applyFill="1" applyBorder="1" applyProtection="1">
      <protection locked="0"/>
    </xf>
    <xf numFmtId="0" fontId="8" fillId="3" borderId="6" xfId="0" applyFont="1" applyFill="1" applyBorder="1" applyProtection="1">
      <protection locked="0"/>
    </xf>
    <xf numFmtId="0" fontId="8" fillId="7" borderId="0" xfId="0" applyFont="1" applyFill="1" applyAlignment="1" applyProtection="1">
      <alignment horizontal="center"/>
      <protection locked="0"/>
    </xf>
    <xf numFmtId="0" fontId="8" fillId="7" borderId="0" xfId="0" applyFont="1" applyFill="1" applyAlignment="1">
      <alignment horizontal="center"/>
    </xf>
    <xf numFmtId="0" fontId="8" fillId="11" borderId="7" xfId="0" applyFont="1" applyFill="1" applyBorder="1" applyAlignment="1" applyProtection="1">
      <alignment horizontal="center"/>
      <protection locked="0"/>
    </xf>
    <xf numFmtId="0" fontId="8" fillId="7" borderId="6" xfId="0" applyFont="1" applyFill="1" applyBorder="1"/>
    <xf numFmtId="0" fontId="8" fillId="3" borderId="11" xfId="0" applyFont="1" applyFill="1" applyBorder="1"/>
    <xf numFmtId="0" fontId="8" fillId="5" borderId="11" xfId="0" applyFont="1" applyFill="1" applyBorder="1"/>
    <xf numFmtId="164" fontId="8" fillId="3" borderId="11" xfId="0" applyNumberFormat="1" applyFont="1" applyFill="1" applyBorder="1" applyProtection="1">
      <protection locked="0"/>
    </xf>
    <xf numFmtId="165" fontId="8" fillId="7" borderId="0" xfId="0" applyNumberFormat="1" applyFont="1" applyFill="1"/>
    <xf numFmtId="164" fontId="8" fillId="5" borderId="7" xfId="0" applyNumberFormat="1" applyFont="1" applyFill="1" applyBorder="1" applyProtection="1">
      <protection locked="0"/>
    </xf>
    <xf numFmtId="164" fontId="8" fillId="6" borderId="0" xfId="0" applyNumberFormat="1" applyFont="1" applyFill="1"/>
    <xf numFmtId="165" fontId="8" fillId="7" borderId="10" xfId="0" applyNumberFormat="1" applyFont="1" applyFill="1" applyBorder="1"/>
    <xf numFmtId="164" fontId="8" fillId="7" borderId="0" xfId="0" applyNumberFormat="1" applyFont="1" applyFill="1"/>
    <xf numFmtId="164" fontId="8" fillId="0" borderId="7" xfId="0" applyNumberFormat="1" applyFont="1" applyBorder="1" applyProtection="1">
      <protection locked="0"/>
    </xf>
    <xf numFmtId="0" fontId="9" fillId="7" borderId="0" xfId="0" applyFont="1" applyFill="1" applyAlignment="1">
      <alignment horizontal="right"/>
    </xf>
    <xf numFmtId="0" fontId="8" fillId="3" borderId="0" xfId="0" applyFont="1" applyFill="1"/>
    <xf numFmtId="0" fontId="11" fillId="3" borderId="0" xfId="0" applyFont="1" applyFill="1"/>
    <xf numFmtId="0" fontId="11" fillId="0" borderId="0" xfId="0" applyFont="1"/>
    <xf numFmtId="165" fontId="11" fillId="0" borderId="0" xfId="0" applyNumberFormat="1" applyFont="1"/>
    <xf numFmtId="0" fontId="8" fillId="3" borderId="5" xfId="0" applyFont="1" applyFill="1" applyBorder="1"/>
    <xf numFmtId="0" fontId="11" fillId="0" borderId="5" xfId="0" applyFont="1" applyBorder="1"/>
    <xf numFmtId="0" fontId="12" fillId="16" borderId="0" xfId="0" applyFont="1" applyFill="1"/>
    <xf numFmtId="0" fontId="13" fillId="16" borderId="0" xfId="0" applyFont="1" applyFill="1"/>
    <xf numFmtId="0" fontId="14" fillId="3" borderId="0" xfId="0" applyFont="1" applyFill="1"/>
    <xf numFmtId="0" fontId="15" fillId="3" borderId="0" xfId="0" applyFont="1" applyFill="1"/>
    <xf numFmtId="0" fontId="15" fillId="0" borderId="0" xfId="0" applyFont="1"/>
    <xf numFmtId="0" fontId="15" fillId="3" borderId="1" xfId="0" applyFont="1" applyFill="1" applyBorder="1" applyAlignment="1">
      <alignment horizontal="right"/>
    </xf>
    <xf numFmtId="0" fontId="15" fillId="3" borderId="2" xfId="0" applyFont="1" applyFill="1" applyBorder="1" applyProtection="1">
      <protection locked="0"/>
    </xf>
    <xf numFmtId="0" fontId="16" fillId="3" borderId="2" xfId="0" applyFont="1" applyFill="1" applyBorder="1" applyProtection="1">
      <protection locked="0"/>
    </xf>
    <xf numFmtId="0" fontId="16" fillId="3" borderId="3" xfId="0" applyFont="1" applyFill="1" applyBorder="1" applyProtection="1">
      <protection locked="0"/>
    </xf>
    <xf numFmtId="0" fontId="15" fillId="3" borderId="4" xfId="0" applyFont="1" applyFill="1" applyBorder="1" applyAlignment="1">
      <alignment horizontal="right"/>
    </xf>
    <xf numFmtId="0" fontId="15" fillId="3" borderId="5" xfId="0" applyFont="1" applyFill="1" applyBorder="1" applyProtection="1">
      <protection locked="0"/>
    </xf>
    <xf numFmtId="0" fontId="16" fillId="3" borderId="5" xfId="0" applyFont="1" applyFill="1" applyBorder="1" applyProtection="1">
      <protection locked="0"/>
    </xf>
    <xf numFmtId="0" fontId="16" fillId="3" borderId="6" xfId="0" applyFont="1" applyFill="1" applyBorder="1" applyProtection="1">
      <protection locked="0"/>
    </xf>
    <xf numFmtId="164" fontId="15" fillId="4" borderId="7" xfId="0" applyNumberFormat="1" applyFont="1" applyFill="1" applyBorder="1" applyProtection="1">
      <protection locked="0"/>
    </xf>
    <xf numFmtId="164" fontId="15" fillId="4" borderId="8" xfId="1" applyNumberFormat="1" applyFont="1" applyFill="1" applyBorder="1" applyProtection="1">
      <protection locked="0"/>
    </xf>
    <xf numFmtId="164" fontId="15" fillId="4" borderId="0" xfId="1" applyNumberFormat="1" applyFont="1" applyFill="1"/>
    <xf numFmtId="164" fontId="8" fillId="3" borderId="0" xfId="0" applyNumberFormat="1" applyFont="1" applyFill="1"/>
    <xf numFmtId="0" fontId="8" fillId="5" borderId="7" xfId="0" applyFont="1" applyFill="1" applyBorder="1" applyProtection="1">
      <protection locked="0"/>
    </xf>
    <xf numFmtId="164" fontId="18" fillId="3" borderId="0" xfId="1" applyNumberFormat="1" applyFont="1" applyFill="1"/>
    <xf numFmtId="0" fontId="19" fillId="0" borderId="0" xfId="0" applyFont="1"/>
    <xf numFmtId="164" fontId="18" fillId="3" borderId="0" xfId="0" applyNumberFormat="1" applyFont="1" applyFill="1"/>
    <xf numFmtId="0" fontId="8" fillId="5" borderId="9" xfId="0" applyFont="1" applyFill="1" applyBorder="1" applyProtection="1">
      <protection locked="0"/>
    </xf>
    <xf numFmtId="0" fontId="8" fillId="5" borderId="10" xfId="0" applyFont="1" applyFill="1" applyBorder="1" applyProtection="1">
      <protection locked="0"/>
    </xf>
    <xf numFmtId="0" fontId="8" fillId="5" borderId="11" xfId="0" applyFont="1" applyFill="1" applyBorder="1" applyProtection="1">
      <protection locked="0"/>
    </xf>
    <xf numFmtId="164" fontId="14" fillId="3" borderId="0" xfId="0" applyNumberFormat="1" applyFont="1" applyFill="1"/>
    <xf numFmtId="0" fontId="14" fillId="3" borderId="0" xfId="0" applyFont="1" applyFill="1" applyAlignment="1">
      <alignment horizontal="center"/>
    </xf>
    <xf numFmtId="164" fontId="15" fillId="6" borderId="8" xfId="1" applyNumberFormat="1" applyFont="1" applyFill="1" applyBorder="1" applyProtection="1">
      <protection locked="0"/>
    </xf>
    <xf numFmtId="164" fontId="15" fillId="0" borderId="0" xfId="0" applyNumberFormat="1" applyFont="1"/>
    <xf numFmtId="164" fontId="14" fillId="0" borderId="0" xfId="0" applyNumberFormat="1" applyFont="1"/>
    <xf numFmtId="164" fontId="15" fillId="3" borderId="0" xfId="0" applyNumberFormat="1" applyFont="1" applyFill="1"/>
    <xf numFmtId="164" fontId="15" fillId="3" borderId="12" xfId="0" applyNumberFormat="1" applyFont="1" applyFill="1" applyBorder="1"/>
    <xf numFmtId="0" fontId="20" fillId="3" borderId="0" xfId="0" applyFont="1" applyFill="1"/>
    <xf numFmtId="0" fontId="14" fillId="8" borderId="1" xfId="0" applyFont="1" applyFill="1" applyBorder="1"/>
    <xf numFmtId="0" fontId="15" fillId="8" borderId="2" xfId="0" applyFont="1" applyFill="1" applyBorder="1"/>
    <xf numFmtId="0" fontId="15" fillId="8" borderId="3" xfId="0" applyFont="1" applyFill="1" applyBorder="1"/>
    <xf numFmtId="0" fontId="15" fillId="8" borderId="17" xfId="0" applyFont="1" applyFill="1" applyBorder="1"/>
    <xf numFmtId="0" fontId="15" fillId="8" borderId="0" xfId="0" applyFont="1" applyFill="1"/>
    <xf numFmtId="164" fontId="15" fillId="8" borderId="0" xfId="0" applyNumberFormat="1" applyFont="1" applyFill="1"/>
    <xf numFmtId="0" fontId="15" fillId="8" borderId="18" xfId="0" applyFont="1" applyFill="1" applyBorder="1"/>
    <xf numFmtId="0" fontId="21" fillId="8" borderId="0" xfId="0" applyFont="1" applyFill="1"/>
    <xf numFmtId="164" fontId="15" fillId="8" borderId="18" xfId="0" applyNumberFormat="1" applyFont="1" applyFill="1" applyBorder="1"/>
    <xf numFmtId="164" fontId="15" fillId="8" borderId="19" xfId="0" applyNumberFormat="1" applyFont="1" applyFill="1" applyBorder="1"/>
    <xf numFmtId="0" fontId="22" fillId="8" borderId="17" xfId="0" applyFont="1" applyFill="1" applyBorder="1"/>
    <xf numFmtId="164" fontId="21" fillId="8" borderId="0" xfId="0" applyNumberFormat="1" applyFont="1" applyFill="1"/>
    <xf numFmtId="164" fontId="21" fillId="8" borderId="0" xfId="1" applyNumberFormat="1" applyFont="1" applyFill="1"/>
    <xf numFmtId="164" fontId="15" fillId="8" borderId="0" xfId="1" applyNumberFormat="1" applyFont="1" applyFill="1"/>
    <xf numFmtId="0" fontId="20" fillId="8" borderId="4" xfId="0" applyFont="1" applyFill="1" applyBorder="1"/>
    <xf numFmtId="0" fontId="17" fillId="8" borderId="5" xfId="0" applyFont="1" applyFill="1" applyBorder="1"/>
    <xf numFmtId="0" fontId="15" fillId="8" borderId="5" xfId="0" applyFont="1" applyFill="1" applyBorder="1"/>
    <xf numFmtId="164" fontId="15" fillId="8" borderId="5" xfId="0" applyNumberFormat="1" applyFont="1" applyFill="1" applyBorder="1"/>
    <xf numFmtId="164" fontId="14" fillId="8" borderId="6" xfId="0" applyNumberFormat="1" applyFont="1" applyFill="1" applyBorder="1"/>
    <xf numFmtId="166" fontId="14" fillId="3" borderId="0" xfId="0" applyNumberFormat="1" applyFont="1" applyFill="1"/>
    <xf numFmtId="164" fontId="15" fillId="3" borderId="5" xfId="0" applyNumberFormat="1" applyFont="1" applyFill="1" applyBorder="1"/>
    <xf numFmtId="0" fontId="15" fillId="3" borderId="13" xfId="0" applyFont="1" applyFill="1" applyBorder="1"/>
    <xf numFmtId="164" fontId="15" fillId="3" borderId="13" xfId="0" applyNumberFormat="1" applyFont="1" applyFill="1" applyBorder="1"/>
    <xf numFmtId="0" fontId="14" fillId="7" borderId="0" xfId="0" applyFont="1" applyFill="1"/>
    <xf numFmtId="0" fontId="15" fillId="7" borderId="0" xfId="0" applyFont="1" applyFill="1"/>
    <xf numFmtId="164" fontId="14" fillId="7" borderId="0" xfId="0" applyNumberFormat="1" applyFont="1" applyFill="1"/>
    <xf numFmtId="0" fontId="15" fillId="3" borderId="5" xfId="0" applyFont="1" applyFill="1" applyBorder="1"/>
    <xf numFmtId="0" fontId="15" fillId="3" borderId="14" xfId="0" applyFont="1" applyFill="1" applyBorder="1"/>
    <xf numFmtId="0" fontId="15" fillId="3" borderId="15" xfId="0" applyFont="1" applyFill="1" applyBorder="1"/>
    <xf numFmtId="0" fontId="15" fillId="3" borderId="16" xfId="0" applyFont="1" applyFill="1" applyBorder="1"/>
    <xf numFmtId="0" fontId="15" fillId="3" borderId="1" xfId="0" applyFont="1" applyFill="1" applyBorder="1" applyProtection="1">
      <protection locked="0"/>
    </xf>
    <xf numFmtId="0" fontId="15" fillId="3" borderId="3" xfId="0" applyFont="1" applyFill="1" applyBorder="1" applyProtection="1">
      <protection locked="0"/>
    </xf>
    <xf numFmtId="0" fontId="15" fillId="3" borderId="17" xfId="0" applyFont="1" applyFill="1" applyBorder="1" applyProtection="1">
      <protection locked="0"/>
    </xf>
    <xf numFmtId="0" fontId="15" fillId="3" borderId="0" xfId="0" applyFont="1" applyFill="1" applyProtection="1">
      <protection locked="0"/>
    </xf>
    <xf numFmtId="0" fontId="15" fillId="3" borderId="18" xfId="0" applyFont="1" applyFill="1" applyBorder="1" applyProtection="1">
      <protection locked="0"/>
    </xf>
    <xf numFmtId="164" fontId="15" fillId="3" borderId="0" xfId="0" applyNumberFormat="1" applyFont="1" applyFill="1" applyProtection="1">
      <protection locked="0"/>
    </xf>
    <xf numFmtId="164" fontId="19" fillId="3" borderId="0" xfId="0" applyNumberFormat="1" applyFont="1" applyFill="1" applyProtection="1">
      <protection locked="0"/>
    </xf>
    <xf numFmtId="0" fontId="22" fillId="3" borderId="0" xfId="0" applyFont="1" applyFill="1" applyProtection="1">
      <protection locked="0"/>
    </xf>
    <xf numFmtId="164" fontId="22" fillId="3" borderId="0" xfId="0" applyNumberFormat="1" applyFont="1" applyFill="1" applyProtection="1">
      <protection locked="0"/>
    </xf>
    <xf numFmtId="10" fontId="22" fillId="3" borderId="0" xfId="0" applyNumberFormat="1" applyFont="1" applyFill="1" applyProtection="1">
      <protection locked="0"/>
    </xf>
    <xf numFmtId="44" fontId="15" fillId="3" borderId="0" xfId="0" applyNumberFormat="1" applyFont="1" applyFill="1" applyProtection="1">
      <protection locked="0"/>
    </xf>
    <xf numFmtId="0" fontId="19" fillId="0" borderId="0" xfId="0" applyFont="1" applyProtection="1">
      <protection locked="0"/>
    </xf>
    <xf numFmtId="10" fontId="15" fillId="3" borderId="0" xfId="0" applyNumberFormat="1" applyFont="1" applyFill="1" applyProtection="1">
      <protection locked="0"/>
    </xf>
    <xf numFmtId="0" fontId="15" fillId="3" borderId="4" xfId="0" applyFont="1" applyFill="1" applyBorder="1" applyProtection="1">
      <protection locked="0"/>
    </xf>
    <xf numFmtId="0" fontId="15" fillId="3" borderId="6" xfId="0" applyFont="1" applyFill="1" applyBorder="1" applyProtection="1">
      <protection locked="0"/>
    </xf>
    <xf numFmtId="0" fontId="23" fillId="2" borderId="0" xfId="0" applyFont="1" applyFill="1"/>
    <xf numFmtId="0" fontId="25" fillId="2" borderId="0" xfId="0" applyFont="1" applyFill="1"/>
    <xf numFmtId="0" fontId="26" fillId="2" borderId="0" xfId="0" applyFont="1" applyFill="1"/>
    <xf numFmtId="164" fontId="15" fillId="9" borderId="7" xfId="0" applyNumberFormat="1" applyFont="1" applyFill="1" applyBorder="1" applyProtection="1">
      <protection locked="0"/>
    </xf>
    <xf numFmtId="164" fontId="15" fillId="9" borderId="8" xfId="1" applyNumberFormat="1" applyFont="1" applyFill="1" applyBorder="1" applyProtection="1">
      <protection locked="0"/>
    </xf>
    <xf numFmtId="164" fontId="15" fillId="9" borderId="0" xfId="1" applyNumberFormat="1" applyFont="1" applyFill="1"/>
    <xf numFmtId="164" fontId="19" fillId="0" borderId="0" xfId="0" applyNumberFormat="1" applyFont="1"/>
    <xf numFmtId="0" fontId="19" fillId="3" borderId="0" xfId="0" applyFont="1" applyFill="1"/>
    <xf numFmtId="9" fontId="15" fillId="3" borderId="0" xfId="0" applyNumberFormat="1" applyFont="1" applyFill="1" applyProtection="1">
      <protection locked="0"/>
    </xf>
    <xf numFmtId="0" fontId="19" fillId="3" borderId="5" xfId="0" applyFont="1" applyFill="1" applyBorder="1"/>
    <xf numFmtId="0" fontId="12" fillId="2" borderId="0" xfId="0" applyFont="1" applyFill="1"/>
    <xf numFmtId="0" fontId="13" fillId="2" borderId="0" xfId="0" applyFont="1" applyFill="1"/>
    <xf numFmtId="0" fontId="27" fillId="2" borderId="0" xfId="0" applyFont="1" applyFill="1"/>
    <xf numFmtId="0" fontId="19" fillId="2" borderId="0" xfId="0" applyFont="1" applyFill="1"/>
    <xf numFmtId="0" fontId="28" fillId="2" borderId="0" xfId="0" applyFont="1" applyFill="1"/>
    <xf numFmtId="0" fontId="22" fillId="3" borderId="1" xfId="0" applyFont="1" applyFill="1" applyBorder="1" applyAlignment="1">
      <alignment horizontal="right"/>
    </xf>
    <xf numFmtId="0" fontId="19" fillId="3" borderId="2" xfId="0" applyFont="1" applyFill="1" applyBorder="1" applyProtection="1">
      <protection locked="0"/>
    </xf>
    <xf numFmtId="0" fontId="19" fillId="3" borderId="3" xfId="0" applyFont="1" applyFill="1" applyBorder="1" applyProtection="1">
      <protection locked="0"/>
    </xf>
    <xf numFmtId="0" fontId="22" fillId="3" borderId="4" xfId="0" applyFont="1" applyFill="1" applyBorder="1" applyAlignment="1">
      <alignment horizontal="right"/>
    </xf>
    <xf numFmtId="0" fontId="19" fillId="3" borderId="5" xfId="0" applyFont="1" applyFill="1" applyBorder="1" applyProtection="1">
      <protection locked="0"/>
    </xf>
    <xf numFmtId="0" fontId="19" fillId="3" borderId="6" xfId="0" applyFont="1" applyFill="1" applyBorder="1" applyProtection="1">
      <protection locked="0"/>
    </xf>
    <xf numFmtId="164" fontId="22" fillId="5" borderId="8" xfId="1" applyNumberFormat="1" applyFont="1" applyFill="1" applyBorder="1" applyProtection="1">
      <protection locked="0"/>
    </xf>
    <xf numFmtId="164" fontId="22" fillId="5" borderId="0" xfId="1" applyNumberFormat="1" applyFont="1" applyFill="1"/>
    <xf numFmtId="0" fontId="22" fillId="3" borderId="0" xfId="0" applyFont="1" applyFill="1"/>
    <xf numFmtId="0" fontId="15" fillId="5" borderId="7" xfId="0" applyFont="1" applyFill="1" applyBorder="1" applyProtection="1">
      <protection locked="0"/>
    </xf>
    <xf numFmtId="164" fontId="16" fillId="3" borderId="0" xfId="1" applyNumberFormat="1" applyFont="1" applyFill="1"/>
    <xf numFmtId="0" fontId="22" fillId="0" borderId="0" xfId="0" applyFont="1"/>
    <xf numFmtId="0" fontId="22" fillId="5" borderId="9" xfId="0" applyFont="1" applyFill="1" applyBorder="1" applyProtection="1">
      <protection locked="0"/>
    </xf>
    <xf numFmtId="0" fontId="22" fillId="5" borderId="10" xfId="0" applyFont="1" applyFill="1" applyBorder="1" applyProtection="1">
      <protection locked="0"/>
    </xf>
    <xf numFmtId="0" fontId="22" fillId="5" borderId="11" xfId="0" applyFont="1" applyFill="1" applyBorder="1" applyProtection="1">
      <protection locked="0"/>
    </xf>
    <xf numFmtId="44" fontId="14" fillId="0" borderId="0" xfId="1" applyFont="1"/>
    <xf numFmtId="164" fontId="22" fillId="3" borderId="0" xfId="0" applyNumberFormat="1" applyFont="1" applyFill="1"/>
    <xf numFmtId="164" fontId="22" fillId="3" borderId="12" xfId="0" applyNumberFormat="1" applyFont="1" applyFill="1" applyBorder="1"/>
    <xf numFmtId="0" fontId="29" fillId="3" borderId="0" xfId="0" applyFont="1" applyFill="1"/>
    <xf numFmtId="0" fontId="14" fillId="0" borderId="0" xfId="0" applyFont="1"/>
    <xf numFmtId="0" fontId="22" fillId="8" borderId="2" xfId="0" applyFont="1" applyFill="1" applyBorder="1"/>
    <xf numFmtId="0" fontId="22" fillId="8" borderId="3" xfId="0" applyFont="1" applyFill="1" applyBorder="1"/>
    <xf numFmtId="164" fontId="30" fillId="8" borderId="0" xfId="0" applyNumberFormat="1" applyFont="1" applyFill="1"/>
    <xf numFmtId="0" fontId="22" fillId="8" borderId="0" xfId="0" applyFont="1" applyFill="1"/>
    <xf numFmtId="164" fontId="22" fillId="8" borderId="18" xfId="0" applyNumberFormat="1" applyFont="1" applyFill="1" applyBorder="1"/>
    <xf numFmtId="166" fontId="15" fillId="8" borderId="0" xfId="0" applyNumberFormat="1" applyFont="1" applyFill="1"/>
    <xf numFmtId="164" fontId="22" fillId="8" borderId="6" xfId="0" applyNumberFormat="1" applyFont="1" applyFill="1" applyBorder="1"/>
    <xf numFmtId="164" fontId="22" fillId="8" borderId="18" xfId="1" applyNumberFormat="1" applyFont="1" applyFill="1" applyBorder="1"/>
    <xf numFmtId="167" fontId="22" fillId="8" borderId="18" xfId="0" applyNumberFormat="1" applyFont="1" applyFill="1" applyBorder="1"/>
    <xf numFmtId="0" fontId="21" fillId="8" borderId="5" xfId="0" applyFont="1" applyFill="1" applyBorder="1"/>
    <xf numFmtId="164" fontId="21" fillId="8" borderId="5" xfId="0" applyNumberFormat="1" applyFont="1" applyFill="1" applyBorder="1"/>
    <xf numFmtId="0" fontId="22" fillId="3" borderId="13" xfId="0" applyFont="1" applyFill="1" applyBorder="1"/>
    <xf numFmtId="164" fontId="22" fillId="3" borderId="13" xfId="0" applyNumberFormat="1" applyFont="1" applyFill="1" applyBorder="1"/>
    <xf numFmtId="0" fontId="19" fillId="3" borderId="13" xfId="0" applyFont="1" applyFill="1" applyBorder="1"/>
    <xf numFmtId="0" fontId="22" fillId="7" borderId="0" xfId="0" applyFont="1" applyFill="1"/>
    <xf numFmtId="164" fontId="22" fillId="7" borderId="0" xfId="0" applyNumberFormat="1" applyFont="1" applyFill="1"/>
    <xf numFmtId="0" fontId="22" fillId="3" borderId="5" xfId="0" applyFont="1" applyFill="1" applyBorder="1"/>
    <xf numFmtId="0" fontId="22" fillId="3" borderId="14" xfId="0" applyFont="1" applyFill="1" applyBorder="1"/>
    <xf numFmtId="0" fontId="22" fillId="3" borderId="15" xfId="0" applyFont="1" applyFill="1" applyBorder="1"/>
    <xf numFmtId="0" fontId="22" fillId="3" borderId="16" xfId="0" applyFont="1" applyFill="1" applyBorder="1"/>
    <xf numFmtId="0" fontId="22" fillId="3" borderId="17" xfId="0" applyFont="1" applyFill="1" applyBorder="1" applyProtection="1">
      <protection locked="0"/>
    </xf>
    <xf numFmtId="0" fontId="22" fillId="3" borderId="18" xfId="0" applyFont="1" applyFill="1" applyBorder="1" applyProtection="1">
      <protection locked="0"/>
    </xf>
    <xf numFmtId="0" fontId="19" fillId="3" borderId="17" xfId="0" applyFont="1" applyFill="1" applyBorder="1" applyProtection="1">
      <protection locked="0"/>
    </xf>
    <xf numFmtId="0" fontId="19" fillId="3" borderId="0" xfId="0" applyFont="1" applyFill="1" applyProtection="1">
      <protection locked="0"/>
    </xf>
    <xf numFmtId="0" fontId="19" fillId="3" borderId="18" xfId="0" applyFont="1" applyFill="1" applyBorder="1" applyProtection="1">
      <protection locked="0"/>
    </xf>
    <xf numFmtId="0" fontId="19" fillId="3" borderId="4" xfId="0" applyFont="1" applyFill="1" applyBorder="1" applyProtection="1">
      <protection locked="0"/>
    </xf>
    <xf numFmtId="0" fontId="31" fillId="2" borderId="0" xfId="0" applyFont="1" applyFill="1"/>
    <xf numFmtId="0" fontId="32" fillId="3" borderId="0" xfId="0" applyFont="1" applyFill="1"/>
    <xf numFmtId="0" fontId="25" fillId="3" borderId="0" xfId="0" applyFont="1" applyFill="1"/>
    <xf numFmtId="0" fontId="22" fillId="3" borderId="2" xfId="0" applyFont="1" applyFill="1" applyBorder="1" applyProtection="1">
      <protection locked="0"/>
    </xf>
    <xf numFmtId="0" fontId="22" fillId="3" borderId="3" xfId="0" applyFont="1" applyFill="1" applyBorder="1" applyProtection="1">
      <protection locked="0"/>
    </xf>
    <xf numFmtId="0" fontId="22" fillId="3" borderId="5" xfId="0" applyFont="1" applyFill="1" applyBorder="1" applyProtection="1">
      <protection locked="0"/>
    </xf>
    <xf numFmtId="0" fontId="22" fillId="3" borderId="6" xfId="0" applyFont="1" applyFill="1" applyBorder="1" applyProtection="1">
      <protection locked="0"/>
    </xf>
    <xf numFmtId="164" fontId="22" fillId="12" borderId="8" xfId="1" applyNumberFormat="1" applyFont="1" applyFill="1" applyBorder="1" applyProtection="1">
      <protection locked="0"/>
    </xf>
    <xf numFmtId="44" fontId="0" fillId="0" borderId="0" xfId="1" applyFont="1"/>
    <xf numFmtId="164" fontId="22" fillId="8" borderId="19" xfId="0" applyNumberFormat="1" applyFont="1" applyFill="1" applyBorder="1"/>
    <xf numFmtId="164" fontId="30" fillId="8" borderId="0" xfId="1" applyNumberFormat="1" applyFont="1" applyFill="1"/>
    <xf numFmtId="0" fontId="22" fillId="8" borderId="18" xfId="0" applyFont="1" applyFill="1" applyBorder="1"/>
    <xf numFmtId="164" fontId="22" fillId="8" borderId="5" xfId="0" applyNumberFormat="1" applyFont="1" applyFill="1" applyBorder="1"/>
    <xf numFmtId="0" fontId="22" fillId="3" borderId="4" xfId="0" applyFont="1" applyFill="1" applyBorder="1" applyProtection="1">
      <protection locked="0"/>
    </xf>
    <xf numFmtId="164" fontId="16" fillId="3" borderId="0" xfId="0" applyNumberFormat="1" applyFont="1" applyFill="1"/>
    <xf numFmtId="0" fontId="15" fillId="5" borderId="9" xfId="0" applyFont="1" applyFill="1" applyBorder="1" applyProtection="1">
      <protection locked="0"/>
    </xf>
    <xf numFmtId="0" fontId="15" fillId="5" borderId="10" xfId="0" applyFont="1" applyFill="1" applyBorder="1" applyProtection="1">
      <protection locked="0"/>
    </xf>
    <xf numFmtId="0" fontId="15" fillId="5" borderId="11" xfId="0" applyFont="1" applyFill="1" applyBorder="1" applyProtection="1">
      <protection locked="0"/>
    </xf>
    <xf numFmtId="0" fontId="34" fillId="3" borderId="0" xfId="0" applyFont="1" applyFill="1"/>
    <xf numFmtId="0" fontId="35" fillId="8" borderId="0" xfId="0" applyFont="1" applyFill="1"/>
    <xf numFmtId="164" fontId="35" fillId="8" borderId="0" xfId="0" applyNumberFormat="1" applyFont="1" applyFill="1"/>
    <xf numFmtId="164" fontId="35" fillId="8" borderId="0" xfId="1" applyNumberFormat="1" applyFont="1" applyFill="1"/>
    <xf numFmtId="164" fontId="8" fillId="14" borderId="7" xfId="0" applyNumberFormat="1" applyFont="1" applyFill="1" applyBorder="1"/>
    <xf numFmtId="164" fontId="8" fillId="14" borderId="8" xfId="0" applyNumberFormat="1" applyFont="1" applyFill="1" applyBorder="1"/>
    <xf numFmtId="164" fontId="8" fillId="14" borderId="11" xfId="0" applyNumberFormat="1" applyFont="1" applyFill="1" applyBorder="1"/>
    <xf numFmtId="0" fontId="34" fillId="17" borderId="0" xfId="0" applyFont="1" applyFill="1"/>
    <xf numFmtId="0" fontId="15" fillId="17" borderId="0" xfId="0" applyFont="1" applyFill="1"/>
    <xf numFmtId="164" fontId="15" fillId="17" borderId="0" xfId="0" applyNumberFormat="1" applyFont="1" applyFill="1"/>
    <xf numFmtId="0" fontId="34" fillId="18" borderId="0" xfId="0" applyFont="1" applyFill="1"/>
    <xf numFmtId="0" fontId="15" fillId="18" borderId="0" xfId="0" applyFont="1" applyFill="1"/>
    <xf numFmtId="164" fontId="15" fillId="18" borderId="0" xfId="0" applyNumberFormat="1" applyFont="1" applyFill="1"/>
    <xf numFmtId="0" fontId="14" fillId="18" borderId="0" xfId="0" applyFont="1" applyFill="1"/>
    <xf numFmtId="0" fontId="9" fillId="18" borderId="0" xfId="0" applyFont="1" applyFill="1"/>
    <xf numFmtId="0" fontId="8" fillId="18" borderId="0" xfId="0" applyFont="1" applyFill="1"/>
    <xf numFmtId="0" fontId="8" fillId="18" borderId="0" xfId="0" applyFont="1" applyFill="1" applyAlignment="1">
      <alignment horizontal="right"/>
    </xf>
    <xf numFmtId="164" fontId="8" fillId="7" borderId="7" xfId="0" applyNumberFormat="1" applyFont="1" applyFill="1" applyBorder="1" applyProtection="1">
      <protection locked="0"/>
    </xf>
    <xf numFmtId="0" fontId="8" fillId="3" borderId="0" xfId="0" applyFont="1" applyFill="1" applyAlignment="1">
      <alignment horizontal="right"/>
    </xf>
    <xf numFmtId="164" fontId="8" fillId="7" borderId="7" xfId="0" applyNumberFormat="1" applyFont="1" applyFill="1" applyBorder="1"/>
    <xf numFmtId="164" fontId="15" fillId="7" borderId="8" xfId="1" applyNumberFormat="1" applyFont="1" applyFill="1" applyBorder="1"/>
    <xf numFmtId="164" fontId="15" fillId="7" borderId="0" xfId="1" applyNumberFormat="1" applyFont="1" applyFill="1"/>
    <xf numFmtId="0" fontId="15" fillId="7" borderId="7" xfId="0" applyFont="1" applyFill="1" applyBorder="1" applyProtection="1">
      <protection locked="0"/>
    </xf>
    <xf numFmtId="0" fontId="15" fillId="7" borderId="9" xfId="0" applyFont="1" applyFill="1" applyBorder="1" applyProtection="1">
      <protection locked="0"/>
    </xf>
    <xf numFmtId="0" fontId="15" fillId="7" borderId="10" xfId="0" applyFont="1" applyFill="1" applyBorder="1" applyProtection="1">
      <protection locked="0"/>
    </xf>
    <xf numFmtId="0" fontId="15" fillId="7" borderId="11" xfId="0" applyFont="1" applyFill="1" applyBorder="1" applyProtection="1">
      <protection locked="0"/>
    </xf>
    <xf numFmtId="164" fontId="15" fillId="12" borderId="8" xfId="1" applyNumberFormat="1" applyFont="1" applyFill="1" applyBorder="1" applyProtection="1">
      <protection locked="0"/>
    </xf>
    <xf numFmtId="164" fontId="15" fillId="3" borderId="0" xfId="1" applyNumberFormat="1" applyFont="1" applyFill="1"/>
    <xf numFmtId="164" fontId="15" fillId="3" borderId="0" xfId="1" applyNumberFormat="1" applyFont="1" applyFill="1" applyProtection="1">
      <protection locked="0"/>
    </xf>
    <xf numFmtId="164" fontId="8" fillId="0" borderId="0" xfId="0" applyNumberFormat="1" applyFont="1"/>
    <xf numFmtId="164" fontId="14" fillId="3" borderId="5" xfId="0" applyNumberFormat="1" applyFont="1" applyFill="1" applyBorder="1"/>
    <xf numFmtId="166" fontId="14" fillId="3" borderId="5" xfId="0" applyNumberFormat="1" applyFont="1" applyFill="1" applyBorder="1"/>
    <xf numFmtId="0" fontId="14" fillId="7" borderId="5" xfId="0" applyFont="1" applyFill="1" applyBorder="1"/>
    <xf numFmtId="164" fontId="14" fillId="7" borderId="5" xfId="0" applyNumberFormat="1" applyFont="1" applyFill="1" applyBorder="1"/>
    <xf numFmtId="0" fontId="14" fillId="3" borderId="5" xfId="0" applyFont="1" applyFill="1" applyBorder="1"/>
    <xf numFmtId="0" fontId="14" fillId="15" borderId="0" xfId="0" applyFont="1" applyFill="1"/>
    <xf numFmtId="164" fontId="14" fillId="15" borderId="0" xfId="0" applyNumberFormat="1" applyFont="1" applyFill="1"/>
    <xf numFmtId="164" fontId="14" fillId="7" borderId="12" xfId="0" applyNumberFormat="1" applyFont="1" applyFill="1" applyBorder="1"/>
    <xf numFmtId="0" fontId="14" fillId="13" borderId="0" xfId="0" applyFont="1" applyFill="1"/>
    <xf numFmtId="164" fontId="14" fillId="13" borderId="0" xfId="0" applyNumberFormat="1" applyFont="1" applyFill="1"/>
    <xf numFmtId="0" fontId="8" fillId="3" borderId="14" xfId="0" applyFont="1" applyFill="1" applyBorder="1"/>
    <xf numFmtId="0" fontId="8" fillId="3" borderId="15" xfId="0" applyFont="1" applyFill="1" applyBorder="1"/>
    <xf numFmtId="0" fontId="8" fillId="3" borderId="16" xfId="0" applyFont="1" applyFill="1" applyBorder="1"/>
    <xf numFmtId="0" fontId="8" fillId="3" borderId="17" xfId="0" applyFont="1" applyFill="1" applyBorder="1" applyProtection="1">
      <protection locked="0"/>
    </xf>
    <xf numFmtId="0" fontId="8" fillId="3" borderId="0" xfId="0" applyFont="1" applyFill="1" applyProtection="1">
      <protection locked="0"/>
    </xf>
    <xf numFmtId="0" fontId="8" fillId="3" borderId="18" xfId="0" applyFont="1" applyFill="1" applyBorder="1" applyProtection="1">
      <protection locked="0"/>
    </xf>
    <xf numFmtId="0" fontId="8" fillId="3" borderId="4" xfId="0" applyFont="1" applyFill="1" applyBorder="1" applyProtection="1">
      <protection locked="0"/>
    </xf>
    <xf numFmtId="0" fontId="36" fillId="7" borderId="0" xfId="0" applyFont="1" applyFill="1"/>
    <xf numFmtId="0" fontId="26" fillId="7" borderId="0" xfId="0" applyFont="1" applyFill="1"/>
    <xf numFmtId="0" fontId="13" fillId="7" borderId="0" xfId="0" applyFont="1" applyFill="1"/>
    <xf numFmtId="0" fontId="22" fillId="3" borderId="0" xfId="0" applyFont="1" applyFill="1" applyAlignment="1">
      <alignment horizontal="right"/>
    </xf>
    <xf numFmtId="164" fontId="22" fillId="14" borderId="7" xfId="0" applyNumberFormat="1" applyFont="1" applyFill="1" applyBorder="1" applyProtection="1">
      <protection locked="0"/>
    </xf>
    <xf numFmtId="164" fontId="22" fillId="7" borderId="7" xfId="0" applyNumberFormat="1" applyFont="1" applyFill="1" applyBorder="1" applyProtection="1">
      <protection locked="0"/>
    </xf>
    <xf numFmtId="164" fontId="22" fillId="7" borderId="7" xfId="0" applyNumberFormat="1" applyFont="1" applyFill="1" applyBorder="1"/>
    <xf numFmtId="164" fontId="22" fillId="0" borderId="0" xfId="0" applyNumberFormat="1" applyFont="1"/>
    <xf numFmtId="166" fontId="14" fillId="0" borderId="0" xfId="0" applyNumberFormat="1" applyFont="1"/>
    <xf numFmtId="44" fontId="15" fillId="0" borderId="0" xfId="1" applyFont="1"/>
    <xf numFmtId="0" fontId="37" fillId="8" borderId="0" xfId="0" applyFont="1" applyFill="1"/>
    <xf numFmtId="164" fontId="22" fillId="8" borderId="0" xfId="0" applyNumberFormat="1" applyFont="1" applyFill="1"/>
    <xf numFmtId="164" fontId="22" fillId="8" borderId="12" xfId="0" applyNumberFormat="1" applyFont="1" applyFill="1" applyBorder="1"/>
    <xf numFmtId="0" fontId="12" fillId="7" borderId="0" xfId="0" applyFont="1" applyFill="1"/>
    <xf numFmtId="0" fontId="27" fillId="7" borderId="0" xfId="0" applyFont="1" applyFill="1"/>
    <xf numFmtId="0" fontId="19" fillId="7" borderId="0" xfId="0" applyFont="1" applyFill="1"/>
    <xf numFmtId="0" fontId="28" fillId="7" borderId="0" xfId="0" applyFont="1" applyFill="1"/>
    <xf numFmtId="0" fontId="8" fillId="19" borderId="0" xfId="0" applyFont="1" applyFill="1"/>
    <xf numFmtId="0" fontId="22" fillId="19" borderId="18" xfId="0" applyFont="1" applyFill="1" applyBorder="1"/>
    <xf numFmtId="0" fontId="15" fillId="19" borderId="0" xfId="0" applyFont="1" applyFill="1"/>
    <xf numFmtId="0" fontId="18" fillId="3" borderId="0" xfId="0" applyFont="1" applyFill="1"/>
    <xf numFmtId="0" fontId="38" fillId="3" borderId="0" xfId="0" applyFont="1" applyFill="1"/>
    <xf numFmtId="165" fontId="38" fillId="3" borderId="0" xfId="0" applyNumberFormat="1" applyFont="1" applyFill="1"/>
    <xf numFmtId="164" fontId="38" fillId="3" borderId="0" xfId="0" applyNumberFormat="1" applyFont="1" applyFill="1"/>
    <xf numFmtId="0" fontId="39" fillId="0" borderId="0" xfId="0" applyFont="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List" dx="15" fmlaLink="$H$10" fmlaRange="$H$7:$H$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781050</xdr:colOff>
          <xdr:row>6</xdr:row>
          <xdr:rowOff>0</xdr:rowOff>
        </xdr:from>
        <xdr:to>
          <xdr:col>5</xdr:col>
          <xdr:colOff>0</xdr:colOff>
          <xdr:row>7</xdr:row>
          <xdr:rowOff>95250</xdr:rowOff>
        </xdr:to>
        <xdr:sp macro="" textlink="">
          <xdr:nvSpPr>
            <xdr:cNvPr id="3073" name="List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333375</xdr:colOff>
      <xdr:row>0</xdr:row>
      <xdr:rowOff>85725</xdr:rowOff>
    </xdr:from>
    <xdr:to>
      <xdr:col>6</xdr:col>
      <xdr:colOff>582930</xdr:colOff>
      <xdr:row>0</xdr:row>
      <xdr:rowOff>238522</xdr:rowOff>
    </xdr:to>
    <xdr:pic>
      <xdr:nvPicPr>
        <xdr:cNvPr id="3" name="Afbeelding 2">
          <a:extLst>
            <a:ext uri="{FF2B5EF4-FFF2-40B4-BE49-F238E27FC236}">
              <a16:creationId xmlns:a16="http://schemas.microsoft.com/office/drawing/2014/main" id="{E4C9A5DA-75CE-4E4A-A80C-B634D5FB4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9875" y="85725"/>
          <a:ext cx="2830830" cy="1527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552450</xdr:colOff>
      <xdr:row>0</xdr:row>
      <xdr:rowOff>142875</xdr:rowOff>
    </xdr:from>
    <xdr:to>
      <xdr:col>6</xdr:col>
      <xdr:colOff>68580</xdr:colOff>
      <xdr:row>0</xdr:row>
      <xdr:rowOff>295672</xdr:rowOff>
    </xdr:to>
    <xdr:pic>
      <xdr:nvPicPr>
        <xdr:cNvPr id="2" name="Afbeelding 1">
          <a:extLst>
            <a:ext uri="{FF2B5EF4-FFF2-40B4-BE49-F238E27FC236}">
              <a16:creationId xmlns:a16="http://schemas.microsoft.com/office/drawing/2014/main" id="{AAF5A188-759D-496F-A37E-5EB87D053C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42875"/>
          <a:ext cx="2830830" cy="152797"/>
        </a:xfrm>
        <a:prstGeom prst="rect">
          <a:avLst/>
        </a:prstGeom>
      </xdr:spPr>
    </xdr:pic>
    <xdr:clientData/>
  </xdr:twoCellAnchor>
  <xdr:twoCellAnchor editAs="oneCell">
    <xdr:from>
      <xdr:col>2</xdr:col>
      <xdr:colOff>523875</xdr:colOff>
      <xdr:row>57</xdr:row>
      <xdr:rowOff>114300</xdr:rowOff>
    </xdr:from>
    <xdr:to>
      <xdr:col>6</xdr:col>
      <xdr:colOff>40005</xdr:colOff>
      <xdr:row>57</xdr:row>
      <xdr:rowOff>267097</xdr:rowOff>
    </xdr:to>
    <xdr:pic>
      <xdr:nvPicPr>
        <xdr:cNvPr id="3" name="Afbeelding 2">
          <a:extLst>
            <a:ext uri="{FF2B5EF4-FFF2-40B4-BE49-F238E27FC236}">
              <a16:creationId xmlns:a16="http://schemas.microsoft.com/office/drawing/2014/main" id="{248994BD-0D6B-4689-A4E2-D83195D1DB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9372600"/>
          <a:ext cx="2830830" cy="1527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571500</xdr:colOff>
      <xdr:row>0</xdr:row>
      <xdr:rowOff>171450</xdr:rowOff>
    </xdr:from>
    <xdr:to>
      <xdr:col>6</xdr:col>
      <xdr:colOff>87630</xdr:colOff>
      <xdr:row>0</xdr:row>
      <xdr:rowOff>324247</xdr:rowOff>
    </xdr:to>
    <xdr:pic>
      <xdr:nvPicPr>
        <xdr:cNvPr id="2" name="Afbeelding 1">
          <a:extLst>
            <a:ext uri="{FF2B5EF4-FFF2-40B4-BE49-F238E27FC236}">
              <a16:creationId xmlns:a16="http://schemas.microsoft.com/office/drawing/2014/main" id="{7C2A3B65-CCF2-48D3-8F8E-BE9238290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0" y="171450"/>
          <a:ext cx="2830830" cy="152797"/>
        </a:xfrm>
        <a:prstGeom prst="rect">
          <a:avLst/>
        </a:prstGeom>
      </xdr:spPr>
    </xdr:pic>
    <xdr:clientData/>
  </xdr:twoCellAnchor>
  <xdr:twoCellAnchor editAs="oneCell">
    <xdr:from>
      <xdr:col>2</xdr:col>
      <xdr:colOff>552450</xdr:colOff>
      <xdr:row>57</xdr:row>
      <xdr:rowOff>161925</xdr:rowOff>
    </xdr:from>
    <xdr:to>
      <xdr:col>6</xdr:col>
      <xdr:colOff>68580</xdr:colOff>
      <xdr:row>57</xdr:row>
      <xdr:rowOff>314722</xdr:rowOff>
    </xdr:to>
    <xdr:pic>
      <xdr:nvPicPr>
        <xdr:cNvPr id="4" name="Afbeelding 3">
          <a:extLst>
            <a:ext uri="{FF2B5EF4-FFF2-40B4-BE49-F238E27FC236}">
              <a16:creationId xmlns:a16="http://schemas.microsoft.com/office/drawing/2014/main" id="{73D43D73-87FD-4D9D-8453-8ECC2A1627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9744075"/>
          <a:ext cx="2830830" cy="1527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276225</xdr:colOff>
      <xdr:row>0</xdr:row>
      <xdr:rowOff>142875</xdr:rowOff>
    </xdr:from>
    <xdr:to>
      <xdr:col>10</xdr:col>
      <xdr:colOff>468630</xdr:colOff>
      <xdr:row>0</xdr:row>
      <xdr:rowOff>295672</xdr:rowOff>
    </xdr:to>
    <xdr:pic>
      <xdr:nvPicPr>
        <xdr:cNvPr id="3" name="Afbeelding 2">
          <a:extLst>
            <a:ext uri="{FF2B5EF4-FFF2-40B4-BE49-F238E27FC236}">
              <a16:creationId xmlns:a16="http://schemas.microsoft.com/office/drawing/2014/main" id="{46A3F02B-0EE1-4D8E-82A3-A32C8AFAC8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2525" y="142875"/>
          <a:ext cx="2830830" cy="152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314325</xdr:colOff>
      <xdr:row>0</xdr:row>
      <xdr:rowOff>123825</xdr:rowOff>
    </xdr:from>
    <xdr:to>
      <xdr:col>7</xdr:col>
      <xdr:colOff>240030</xdr:colOff>
      <xdr:row>0</xdr:row>
      <xdr:rowOff>276622</xdr:rowOff>
    </xdr:to>
    <xdr:pic>
      <xdr:nvPicPr>
        <xdr:cNvPr id="2" name="Afbeelding 1">
          <a:extLst>
            <a:ext uri="{FF2B5EF4-FFF2-40B4-BE49-F238E27FC236}">
              <a16:creationId xmlns:a16="http://schemas.microsoft.com/office/drawing/2014/main" id="{D67EA952-DDEA-42D3-8030-F9031D1276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6575" y="123825"/>
          <a:ext cx="2830830" cy="152797"/>
        </a:xfrm>
        <a:prstGeom prst="rect">
          <a:avLst/>
        </a:prstGeom>
      </xdr:spPr>
    </xdr:pic>
    <xdr:clientData/>
  </xdr:twoCellAnchor>
  <xdr:twoCellAnchor editAs="oneCell">
    <xdr:from>
      <xdr:col>3</xdr:col>
      <xdr:colOff>257175</xdr:colOff>
      <xdr:row>51</xdr:row>
      <xdr:rowOff>142875</xdr:rowOff>
    </xdr:from>
    <xdr:to>
      <xdr:col>7</xdr:col>
      <xdr:colOff>182880</xdr:colOff>
      <xdr:row>52</xdr:row>
      <xdr:rowOff>105172</xdr:rowOff>
    </xdr:to>
    <xdr:pic>
      <xdr:nvPicPr>
        <xdr:cNvPr id="3" name="Afbeelding 2">
          <a:extLst>
            <a:ext uri="{FF2B5EF4-FFF2-40B4-BE49-F238E27FC236}">
              <a16:creationId xmlns:a16="http://schemas.microsoft.com/office/drawing/2014/main" id="{CD743C5C-249D-4D58-8193-A2F527C1B0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9425" y="9391650"/>
          <a:ext cx="2830830" cy="152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352425</xdr:colOff>
      <xdr:row>0</xdr:row>
      <xdr:rowOff>133350</xdr:rowOff>
    </xdr:from>
    <xdr:to>
      <xdr:col>7</xdr:col>
      <xdr:colOff>278130</xdr:colOff>
      <xdr:row>0</xdr:row>
      <xdr:rowOff>286147</xdr:rowOff>
    </xdr:to>
    <xdr:pic>
      <xdr:nvPicPr>
        <xdr:cNvPr id="2" name="Afbeelding 1">
          <a:extLst>
            <a:ext uri="{FF2B5EF4-FFF2-40B4-BE49-F238E27FC236}">
              <a16:creationId xmlns:a16="http://schemas.microsoft.com/office/drawing/2014/main" id="{CBA19E6F-BE89-4642-841A-020E98A5A2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4200" y="133350"/>
          <a:ext cx="2830830" cy="152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552450</xdr:colOff>
      <xdr:row>0</xdr:row>
      <xdr:rowOff>123825</xdr:rowOff>
    </xdr:from>
    <xdr:to>
      <xdr:col>6</xdr:col>
      <xdr:colOff>68580</xdr:colOff>
      <xdr:row>0</xdr:row>
      <xdr:rowOff>276622</xdr:rowOff>
    </xdr:to>
    <xdr:pic>
      <xdr:nvPicPr>
        <xdr:cNvPr id="2" name="Afbeelding 1">
          <a:extLst>
            <a:ext uri="{FF2B5EF4-FFF2-40B4-BE49-F238E27FC236}">
              <a16:creationId xmlns:a16="http://schemas.microsoft.com/office/drawing/2014/main" id="{FD1F23BA-4F41-4F50-ACAF-233BB8DE61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5" y="123825"/>
          <a:ext cx="2830830" cy="152797"/>
        </a:xfrm>
        <a:prstGeom prst="rect">
          <a:avLst/>
        </a:prstGeom>
      </xdr:spPr>
    </xdr:pic>
    <xdr:clientData/>
  </xdr:twoCellAnchor>
  <xdr:twoCellAnchor editAs="oneCell">
    <xdr:from>
      <xdr:col>2</xdr:col>
      <xdr:colOff>542925</xdr:colOff>
      <xdr:row>51</xdr:row>
      <xdr:rowOff>171450</xdr:rowOff>
    </xdr:from>
    <xdr:to>
      <xdr:col>6</xdr:col>
      <xdr:colOff>59055</xdr:colOff>
      <xdr:row>51</xdr:row>
      <xdr:rowOff>324247</xdr:rowOff>
    </xdr:to>
    <xdr:pic>
      <xdr:nvPicPr>
        <xdr:cNvPr id="3" name="Afbeelding 2">
          <a:extLst>
            <a:ext uri="{FF2B5EF4-FFF2-40B4-BE49-F238E27FC236}">
              <a16:creationId xmlns:a16="http://schemas.microsoft.com/office/drawing/2014/main" id="{F5895443-4C1A-432F-A59A-1B4C6293D5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9210675"/>
          <a:ext cx="2830830" cy="152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57150</xdr:colOff>
      <xdr:row>0</xdr:row>
      <xdr:rowOff>152400</xdr:rowOff>
    </xdr:from>
    <xdr:to>
      <xdr:col>6</xdr:col>
      <xdr:colOff>182880</xdr:colOff>
      <xdr:row>0</xdr:row>
      <xdr:rowOff>305197</xdr:rowOff>
    </xdr:to>
    <xdr:pic>
      <xdr:nvPicPr>
        <xdr:cNvPr id="2" name="Afbeelding 1">
          <a:extLst>
            <a:ext uri="{FF2B5EF4-FFF2-40B4-BE49-F238E27FC236}">
              <a16:creationId xmlns:a16="http://schemas.microsoft.com/office/drawing/2014/main" id="{38BEA4F8-663C-4094-AAD1-D00B189934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152400"/>
          <a:ext cx="2830830" cy="152797"/>
        </a:xfrm>
        <a:prstGeom prst="rect">
          <a:avLst/>
        </a:prstGeom>
      </xdr:spPr>
    </xdr:pic>
    <xdr:clientData/>
  </xdr:twoCellAnchor>
  <xdr:twoCellAnchor editAs="oneCell">
    <xdr:from>
      <xdr:col>3</xdr:col>
      <xdr:colOff>28575</xdr:colOff>
      <xdr:row>53</xdr:row>
      <xdr:rowOff>133350</xdr:rowOff>
    </xdr:from>
    <xdr:to>
      <xdr:col>6</xdr:col>
      <xdr:colOff>154305</xdr:colOff>
      <xdr:row>54</xdr:row>
      <xdr:rowOff>95647</xdr:rowOff>
    </xdr:to>
    <xdr:pic>
      <xdr:nvPicPr>
        <xdr:cNvPr id="3" name="Afbeelding 2">
          <a:extLst>
            <a:ext uri="{FF2B5EF4-FFF2-40B4-BE49-F238E27FC236}">
              <a16:creationId xmlns:a16="http://schemas.microsoft.com/office/drawing/2014/main" id="{42E3CB22-AB7E-48D8-8EA7-F135E354E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0" y="9601200"/>
          <a:ext cx="2830830" cy="152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123825</xdr:colOff>
      <xdr:row>0</xdr:row>
      <xdr:rowOff>161925</xdr:rowOff>
    </xdr:from>
    <xdr:to>
      <xdr:col>7</xdr:col>
      <xdr:colOff>49530</xdr:colOff>
      <xdr:row>0</xdr:row>
      <xdr:rowOff>314722</xdr:rowOff>
    </xdr:to>
    <xdr:pic>
      <xdr:nvPicPr>
        <xdr:cNvPr id="2" name="Afbeelding 1">
          <a:extLst>
            <a:ext uri="{FF2B5EF4-FFF2-40B4-BE49-F238E27FC236}">
              <a16:creationId xmlns:a16="http://schemas.microsoft.com/office/drawing/2014/main" id="{C4A667BF-DEDD-42A1-8E4B-7172E95A7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0" y="161925"/>
          <a:ext cx="2830830" cy="152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285750</xdr:colOff>
      <xdr:row>0</xdr:row>
      <xdr:rowOff>190500</xdr:rowOff>
    </xdr:from>
    <xdr:to>
      <xdr:col>7</xdr:col>
      <xdr:colOff>173355</xdr:colOff>
      <xdr:row>0</xdr:row>
      <xdr:rowOff>343297</xdr:rowOff>
    </xdr:to>
    <xdr:pic>
      <xdr:nvPicPr>
        <xdr:cNvPr id="2" name="Afbeelding 1">
          <a:extLst>
            <a:ext uri="{FF2B5EF4-FFF2-40B4-BE49-F238E27FC236}">
              <a16:creationId xmlns:a16="http://schemas.microsoft.com/office/drawing/2014/main" id="{B6803DD6-5F2D-4B68-B20A-416CCBAFA9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190500"/>
          <a:ext cx="2830830" cy="152797"/>
        </a:xfrm>
        <a:prstGeom prst="rect">
          <a:avLst/>
        </a:prstGeom>
      </xdr:spPr>
    </xdr:pic>
    <xdr:clientData/>
  </xdr:twoCellAnchor>
  <xdr:twoCellAnchor editAs="oneCell">
    <xdr:from>
      <xdr:col>3</xdr:col>
      <xdr:colOff>342900</xdr:colOff>
      <xdr:row>106</xdr:row>
      <xdr:rowOff>114300</xdr:rowOff>
    </xdr:from>
    <xdr:to>
      <xdr:col>7</xdr:col>
      <xdr:colOff>230505</xdr:colOff>
      <xdr:row>106</xdr:row>
      <xdr:rowOff>267097</xdr:rowOff>
    </xdr:to>
    <xdr:pic>
      <xdr:nvPicPr>
        <xdr:cNvPr id="3" name="Afbeelding 2">
          <a:extLst>
            <a:ext uri="{FF2B5EF4-FFF2-40B4-BE49-F238E27FC236}">
              <a16:creationId xmlns:a16="http://schemas.microsoft.com/office/drawing/2014/main" id="{E4711F8D-A0EB-4954-98BA-ACE6E22C4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5650" y="10810875"/>
          <a:ext cx="2830830" cy="152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600075</xdr:colOff>
      <xdr:row>0</xdr:row>
      <xdr:rowOff>142875</xdr:rowOff>
    </xdr:from>
    <xdr:to>
      <xdr:col>6</xdr:col>
      <xdr:colOff>116205</xdr:colOff>
      <xdr:row>0</xdr:row>
      <xdr:rowOff>295672</xdr:rowOff>
    </xdr:to>
    <xdr:pic>
      <xdr:nvPicPr>
        <xdr:cNvPr id="2" name="Afbeelding 1">
          <a:extLst>
            <a:ext uri="{FF2B5EF4-FFF2-40B4-BE49-F238E27FC236}">
              <a16:creationId xmlns:a16="http://schemas.microsoft.com/office/drawing/2014/main" id="{65F1CE85-3ECC-4CDE-A0B5-6C7776C2D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1775" y="142875"/>
          <a:ext cx="2830830" cy="152797"/>
        </a:xfrm>
        <a:prstGeom prst="rect">
          <a:avLst/>
        </a:prstGeom>
      </xdr:spPr>
    </xdr:pic>
    <xdr:clientData/>
  </xdr:twoCellAnchor>
  <xdr:twoCellAnchor editAs="oneCell">
    <xdr:from>
      <xdr:col>2</xdr:col>
      <xdr:colOff>533400</xdr:colOff>
      <xdr:row>56</xdr:row>
      <xdr:rowOff>133350</xdr:rowOff>
    </xdr:from>
    <xdr:to>
      <xdr:col>6</xdr:col>
      <xdr:colOff>49530</xdr:colOff>
      <xdr:row>56</xdr:row>
      <xdr:rowOff>286147</xdr:rowOff>
    </xdr:to>
    <xdr:pic>
      <xdr:nvPicPr>
        <xdr:cNvPr id="3" name="Afbeelding 2">
          <a:extLst>
            <a:ext uri="{FF2B5EF4-FFF2-40B4-BE49-F238E27FC236}">
              <a16:creationId xmlns:a16="http://schemas.microsoft.com/office/drawing/2014/main" id="{01C1F443-682C-481A-8F6D-5786F9DBC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8562975"/>
          <a:ext cx="2830830" cy="152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561975</xdr:colOff>
      <xdr:row>0</xdr:row>
      <xdr:rowOff>180975</xdr:rowOff>
    </xdr:from>
    <xdr:to>
      <xdr:col>6</xdr:col>
      <xdr:colOff>78105</xdr:colOff>
      <xdr:row>0</xdr:row>
      <xdr:rowOff>333772</xdr:rowOff>
    </xdr:to>
    <xdr:pic>
      <xdr:nvPicPr>
        <xdr:cNvPr id="2" name="Afbeelding 1">
          <a:extLst>
            <a:ext uri="{FF2B5EF4-FFF2-40B4-BE49-F238E27FC236}">
              <a16:creationId xmlns:a16="http://schemas.microsoft.com/office/drawing/2014/main" id="{2740D52F-35E9-4F2C-B5DF-8E033D3A45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180975"/>
          <a:ext cx="2830830" cy="152797"/>
        </a:xfrm>
        <a:prstGeom prst="rect">
          <a:avLst/>
        </a:prstGeom>
      </xdr:spPr>
    </xdr:pic>
    <xdr:clientData/>
  </xdr:twoCellAnchor>
  <xdr:twoCellAnchor editAs="oneCell">
    <xdr:from>
      <xdr:col>2</xdr:col>
      <xdr:colOff>457200</xdr:colOff>
      <xdr:row>54</xdr:row>
      <xdr:rowOff>85725</xdr:rowOff>
    </xdr:from>
    <xdr:to>
      <xdr:col>5</xdr:col>
      <xdr:colOff>792480</xdr:colOff>
      <xdr:row>54</xdr:row>
      <xdr:rowOff>238522</xdr:rowOff>
    </xdr:to>
    <xdr:pic>
      <xdr:nvPicPr>
        <xdr:cNvPr id="4" name="Afbeelding 3">
          <a:extLst>
            <a:ext uri="{FF2B5EF4-FFF2-40B4-BE49-F238E27FC236}">
              <a16:creationId xmlns:a16="http://schemas.microsoft.com/office/drawing/2014/main" id="{83B2499A-2D8E-4896-A547-DE1FBBD866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28900" y="9191625"/>
          <a:ext cx="2830830" cy="15279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K74"/>
  <sheetViews>
    <sheetView showGridLines="0" workbookViewId="0">
      <selection activeCell="B4" sqref="B4"/>
    </sheetView>
  </sheetViews>
  <sheetFormatPr defaultRowHeight="15" x14ac:dyDescent="0.25"/>
  <cols>
    <col min="1" max="1" width="25.28515625" customWidth="1"/>
    <col min="2" max="2" width="11.85546875" customWidth="1"/>
    <col min="3" max="3" width="9" customWidth="1"/>
    <col min="4" max="5" width="11.85546875" customWidth="1"/>
    <col min="6" max="6" width="6" customWidth="1"/>
    <col min="7" max="7" width="11" customWidth="1"/>
    <col min="8" max="8" width="7.28515625" hidden="1" customWidth="1"/>
    <col min="9" max="9" width="11" customWidth="1"/>
  </cols>
  <sheetData>
    <row r="1" spans="1:8" ht="24.75" customHeight="1" x14ac:dyDescent="0.25"/>
    <row r="2" spans="1:8" ht="23.25" x14ac:dyDescent="0.35">
      <c r="A2" s="38" t="s">
        <v>142</v>
      </c>
      <c r="B2" s="39"/>
      <c r="C2" s="39"/>
      <c r="D2" s="39"/>
      <c r="E2" s="39"/>
      <c r="F2" s="39"/>
      <c r="G2" s="39"/>
      <c r="H2" s="40"/>
    </row>
    <row r="3" spans="1:8" s="40" customFormat="1" ht="12.75" x14ac:dyDescent="0.2">
      <c r="A3" s="41"/>
      <c r="B3" s="42"/>
      <c r="C3" s="42"/>
      <c r="D3" s="42"/>
      <c r="E3" s="42"/>
      <c r="F3" s="42"/>
      <c r="G3" s="42"/>
    </row>
    <row r="4" spans="1:8" s="40" customFormat="1" ht="12.75" x14ac:dyDescent="0.2">
      <c r="A4" s="43" t="s">
        <v>126</v>
      </c>
      <c r="B4" s="44"/>
      <c r="C4" s="45"/>
      <c r="D4" s="45"/>
      <c r="E4" s="46"/>
      <c r="F4" s="42"/>
      <c r="G4" s="42"/>
    </row>
    <row r="5" spans="1:8" s="40" customFormat="1" ht="12.75" x14ac:dyDescent="0.2">
      <c r="A5" s="47" t="s">
        <v>42</v>
      </c>
      <c r="B5" s="48"/>
      <c r="C5" s="49"/>
      <c r="D5" s="49"/>
      <c r="E5" s="50"/>
      <c r="F5" s="42"/>
      <c r="G5" s="42"/>
    </row>
    <row r="6" spans="1:8" x14ac:dyDescent="0.25">
      <c r="A6" s="42"/>
      <c r="B6" s="42"/>
      <c r="C6" s="42"/>
      <c r="D6" s="42"/>
      <c r="E6" s="42"/>
      <c r="F6" s="42"/>
      <c r="G6" s="42"/>
    </row>
    <row r="7" spans="1:8" x14ac:dyDescent="0.25">
      <c r="A7" s="42" t="s">
        <v>74</v>
      </c>
      <c r="B7" s="42"/>
      <c r="C7" s="42"/>
      <c r="D7" s="42"/>
      <c r="E7" s="51"/>
      <c r="F7" s="42"/>
      <c r="G7" s="42"/>
      <c r="H7" t="s">
        <v>73</v>
      </c>
    </row>
    <row r="8" spans="1:8" x14ac:dyDescent="0.25">
      <c r="A8" s="42"/>
      <c r="B8" s="42"/>
      <c r="C8" s="42"/>
      <c r="D8" s="42"/>
      <c r="E8" s="52"/>
      <c r="F8" s="42"/>
      <c r="G8" s="42"/>
      <c r="H8" t="s">
        <v>72</v>
      </c>
    </row>
    <row r="9" spans="1:8" x14ac:dyDescent="0.25">
      <c r="A9" s="42" t="s">
        <v>43</v>
      </c>
      <c r="B9" s="42"/>
      <c r="C9" s="42"/>
      <c r="D9" s="42"/>
      <c r="E9" s="52"/>
      <c r="F9" s="42"/>
      <c r="G9" s="42"/>
    </row>
    <row r="10" spans="1:8" x14ac:dyDescent="0.25">
      <c r="A10" s="42" t="s">
        <v>44</v>
      </c>
      <c r="B10" s="42"/>
      <c r="C10" s="42" t="s">
        <v>150</v>
      </c>
      <c r="D10" s="42"/>
      <c r="E10" s="52"/>
      <c r="F10" s="42"/>
      <c r="G10" s="42"/>
      <c r="H10" s="36">
        <v>1</v>
      </c>
    </row>
    <row r="11" spans="1:8" x14ac:dyDescent="0.25">
      <c r="A11" s="42" t="s">
        <v>45</v>
      </c>
      <c r="B11" s="42"/>
      <c r="C11" s="42" t="s">
        <v>151</v>
      </c>
      <c r="D11" s="42"/>
      <c r="E11" s="53">
        <v>1</v>
      </c>
      <c r="F11" s="42"/>
      <c r="G11" s="42"/>
    </row>
    <row r="12" spans="1:8" x14ac:dyDescent="0.25">
      <c r="A12" s="42"/>
      <c r="B12" s="42"/>
      <c r="C12" s="42"/>
      <c r="D12" s="42"/>
      <c r="E12" s="42"/>
      <c r="F12" s="42"/>
      <c r="G12" s="42"/>
    </row>
    <row r="13" spans="1:8" x14ac:dyDescent="0.25">
      <c r="A13" s="42" t="s">
        <v>46</v>
      </c>
      <c r="B13" s="42"/>
      <c r="C13" s="42"/>
      <c r="D13" s="42"/>
      <c r="E13" s="42"/>
      <c r="F13" s="42"/>
      <c r="G13" s="42"/>
    </row>
    <row r="14" spans="1:8" x14ac:dyDescent="0.25">
      <c r="A14" s="42" t="s">
        <v>152</v>
      </c>
      <c r="B14" s="42"/>
      <c r="C14" s="42"/>
      <c r="D14" s="42"/>
      <c r="E14" s="42"/>
      <c r="F14" s="42"/>
      <c r="G14" s="42"/>
    </row>
    <row r="15" spans="1:8" x14ac:dyDescent="0.25">
      <c r="A15" s="42" t="s">
        <v>47</v>
      </c>
      <c r="B15" s="42"/>
      <c r="C15" s="42"/>
      <c r="D15" s="42"/>
      <c r="E15" s="52"/>
      <c r="F15" s="42"/>
      <c r="G15" s="42"/>
    </row>
    <row r="16" spans="1:8" x14ac:dyDescent="0.25">
      <c r="A16" s="42" t="s">
        <v>153</v>
      </c>
      <c r="B16" s="42"/>
      <c r="C16" s="42"/>
      <c r="D16" s="42"/>
      <c r="E16" s="52"/>
      <c r="F16" s="42"/>
      <c r="G16" s="42"/>
    </row>
    <row r="17" spans="1:11" x14ac:dyDescent="0.25">
      <c r="A17" s="42" t="s">
        <v>48</v>
      </c>
      <c r="B17" s="42"/>
      <c r="C17" s="42"/>
      <c r="D17" s="42"/>
      <c r="E17" s="52"/>
      <c r="F17" s="42"/>
      <c r="G17" s="42"/>
    </row>
    <row r="18" spans="1:11" x14ac:dyDescent="0.25">
      <c r="A18" s="42"/>
      <c r="B18" s="42"/>
      <c r="C18" s="42"/>
      <c r="D18" s="42"/>
      <c r="E18" s="42"/>
      <c r="F18" s="42"/>
      <c r="G18" s="42"/>
    </row>
    <row r="19" spans="1:11" x14ac:dyDescent="0.25">
      <c r="A19" s="54" t="s">
        <v>49</v>
      </c>
      <c r="B19" s="55" t="s">
        <v>50</v>
      </c>
      <c r="C19" s="42" t="s">
        <v>51</v>
      </c>
      <c r="D19" s="56" t="s">
        <v>52</v>
      </c>
      <c r="E19" s="42" t="s">
        <v>51</v>
      </c>
      <c r="F19" s="42"/>
      <c r="G19" s="42"/>
    </row>
    <row r="20" spans="1:11" x14ac:dyDescent="0.25">
      <c r="A20" s="42" t="s">
        <v>53</v>
      </c>
      <c r="B20" s="57">
        <v>100</v>
      </c>
      <c r="C20" s="58">
        <f t="shared" ref="C20:C31" si="0">FLOOR(B20,4.5)</f>
        <v>99</v>
      </c>
      <c r="D20" s="59">
        <v>0</v>
      </c>
      <c r="E20" s="58">
        <f>FLOOR(D20,4.5)</f>
        <v>0</v>
      </c>
      <c r="F20" s="42"/>
      <c r="G20" s="60">
        <f>IF($H$10=1,G38,D52)</f>
        <v>34.43</v>
      </c>
      <c r="H20" s="2"/>
    </row>
    <row r="21" spans="1:11" x14ac:dyDescent="0.25">
      <c r="A21" s="42" t="s">
        <v>54</v>
      </c>
      <c r="B21" s="57">
        <v>0</v>
      </c>
      <c r="C21" s="61">
        <f t="shared" si="0"/>
        <v>0</v>
      </c>
      <c r="D21" s="59">
        <v>0</v>
      </c>
      <c r="E21" s="58">
        <f t="shared" ref="E21:E31" si="1">FLOOR(D21,4.5)</f>
        <v>0</v>
      </c>
      <c r="F21" s="42"/>
      <c r="G21" s="60">
        <f t="shared" ref="G21:G31" si="2">IF($H$10=1,G39,D53)</f>
        <v>0</v>
      </c>
      <c r="H21" s="2"/>
    </row>
    <row r="22" spans="1:11" x14ac:dyDescent="0.25">
      <c r="A22" s="42" t="s">
        <v>55</v>
      </c>
      <c r="B22" s="57">
        <v>0</v>
      </c>
      <c r="C22" s="61">
        <f t="shared" si="0"/>
        <v>0</v>
      </c>
      <c r="D22" s="59">
        <v>0</v>
      </c>
      <c r="E22" s="58">
        <f t="shared" si="1"/>
        <v>0</v>
      </c>
      <c r="F22" s="42"/>
      <c r="G22" s="60">
        <f>IF($H$10=1,G40,D54)</f>
        <v>0</v>
      </c>
      <c r="H22" s="2"/>
      <c r="K22" s="37"/>
    </row>
    <row r="23" spans="1:11" x14ac:dyDescent="0.25">
      <c r="A23" s="42" t="s">
        <v>56</v>
      </c>
      <c r="B23" s="57">
        <v>200</v>
      </c>
      <c r="C23" s="61">
        <f>FLOOR(B23,4.5)</f>
        <v>198</v>
      </c>
      <c r="D23" s="59">
        <v>0</v>
      </c>
      <c r="E23" s="58">
        <f t="shared" si="1"/>
        <v>0</v>
      </c>
      <c r="F23" s="42"/>
      <c r="G23" s="60">
        <f t="shared" si="2"/>
        <v>68.87</v>
      </c>
      <c r="H23" s="2"/>
    </row>
    <row r="24" spans="1:11" x14ac:dyDescent="0.25">
      <c r="A24" s="42" t="s">
        <v>57</v>
      </c>
      <c r="B24" s="57">
        <v>0</v>
      </c>
      <c r="C24" s="61">
        <f>FLOOR(B24,4.5)</f>
        <v>0</v>
      </c>
      <c r="D24" s="59">
        <v>0</v>
      </c>
      <c r="E24" s="58">
        <f t="shared" si="1"/>
        <v>0</v>
      </c>
      <c r="F24" s="42"/>
      <c r="G24" s="60">
        <f t="shared" si="2"/>
        <v>0</v>
      </c>
      <c r="H24" s="2"/>
      <c r="K24" s="37"/>
    </row>
    <row r="25" spans="1:11" x14ac:dyDescent="0.25">
      <c r="A25" s="42" t="s">
        <v>58</v>
      </c>
      <c r="B25" s="57">
        <v>0</v>
      </c>
      <c r="C25" s="61">
        <f t="shared" si="0"/>
        <v>0</v>
      </c>
      <c r="D25" s="59">
        <v>0</v>
      </c>
      <c r="E25" s="58">
        <f t="shared" si="1"/>
        <v>0</v>
      </c>
      <c r="F25" s="42"/>
      <c r="G25" s="60">
        <f t="shared" si="2"/>
        <v>0</v>
      </c>
      <c r="H25" s="2"/>
    </row>
    <row r="26" spans="1:11" x14ac:dyDescent="0.25">
      <c r="A26" s="42" t="s">
        <v>59</v>
      </c>
      <c r="B26" s="57">
        <v>0</v>
      </c>
      <c r="C26" s="61">
        <f t="shared" si="0"/>
        <v>0</v>
      </c>
      <c r="D26" s="59">
        <v>0</v>
      </c>
      <c r="E26" s="58">
        <f t="shared" si="1"/>
        <v>0</v>
      </c>
      <c r="F26" s="42"/>
      <c r="G26" s="60">
        <f t="shared" si="2"/>
        <v>0</v>
      </c>
      <c r="H26" s="2"/>
    </row>
    <row r="27" spans="1:11" x14ac:dyDescent="0.25">
      <c r="A27" s="42" t="s">
        <v>60</v>
      </c>
      <c r="B27" s="57">
        <v>0</v>
      </c>
      <c r="C27" s="61">
        <f t="shared" si="0"/>
        <v>0</v>
      </c>
      <c r="D27" s="59">
        <v>0</v>
      </c>
      <c r="E27" s="58">
        <f t="shared" si="1"/>
        <v>0</v>
      </c>
      <c r="F27" s="42"/>
      <c r="G27" s="60">
        <f t="shared" si="2"/>
        <v>0</v>
      </c>
      <c r="H27" s="2"/>
    </row>
    <row r="28" spans="1:11" x14ac:dyDescent="0.25">
      <c r="A28" s="42" t="s">
        <v>61</v>
      </c>
      <c r="B28" s="57">
        <v>0</v>
      </c>
      <c r="C28" s="61">
        <f t="shared" si="0"/>
        <v>0</v>
      </c>
      <c r="D28" s="59">
        <v>0</v>
      </c>
      <c r="E28" s="58">
        <f t="shared" si="1"/>
        <v>0</v>
      </c>
      <c r="F28" s="42"/>
      <c r="G28" s="60">
        <f t="shared" si="2"/>
        <v>0</v>
      </c>
      <c r="H28" s="2"/>
    </row>
    <row r="29" spans="1:11" x14ac:dyDescent="0.25">
      <c r="A29" s="42" t="s">
        <v>62</v>
      </c>
      <c r="B29" s="57">
        <v>0</v>
      </c>
      <c r="C29" s="61">
        <f t="shared" si="0"/>
        <v>0</v>
      </c>
      <c r="D29" s="59">
        <v>0</v>
      </c>
      <c r="E29" s="58">
        <f t="shared" si="1"/>
        <v>0</v>
      </c>
      <c r="F29" s="42"/>
      <c r="G29" s="60">
        <f t="shared" si="2"/>
        <v>0</v>
      </c>
      <c r="H29" s="2"/>
    </row>
    <row r="30" spans="1:11" x14ac:dyDescent="0.25">
      <c r="A30" s="42" t="s">
        <v>63</v>
      </c>
      <c r="B30" s="57">
        <v>0</v>
      </c>
      <c r="C30" s="61">
        <f t="shared" si="0"/>
        <v>0</v>
      </c>
      <c r="D30" s="59">
        <v>0</v>
      </c>
      <c r="E30" s="58">
        <f t="shared" si="1"/>
        <v>0</v>
      </c>
      <c r="F30" s="42"/>
      <c r="G30" s="60">
        <f t="shared" si="2"/>
        <v>0</v>
      </c>
      <c r="H30" s="2"/>
    </row>
    <row r="31" spans="1:11" x14ac:dyDescent="0.25">
      <c r="A31" s="42" t="s">
        <v>64</v>
      </c>
      <c r="B31" s="57">
        <v>0</v>
      </c>
      <c r="C31" s="61">
        <f t="shared" si="0"/>
        <v>0</v>
      </c>
      <c r="D31" s="59">
        <v>0</v>
      </c>
      <c r="E31" s="58">
        <f t="shared" si="1"/>
        <v>0</v>
      </c>
      <c r="F31" s="42"/>
      <c r="G31" s="60">
        <f t="shared" si="2"/>
        <v>0</v>
      </c>
      <c r="H31" s="2"/>
    </row>
    <row r="32" spans="1:11" x14ac:dyDescent="0.25">
      <c r="A32" s="42" t="s">
        <v>65</v>
      </c>
      <c r="B32" s="62"/>
      <c r="C32" s="58"/>
      <c r="D32" s="62"/>
      <c r="E32" s="63"/>
      <c r="F32" s="42"/>
      <c r="G32" s="60">
        <f>FLOOR(IF($H$10=1,E32*36.55%,E32*18.65%),0.01)</f>
        <v>0</v>
      </c>
      <c r="H32" s="2"/>
    </row>
    <row r="33" spans="1:9" x14ac:dyDescent="0.25">
      <c r="A33" s="42"/>
      <c r="B33" s="42"/>
      <c r="C33" s="42"/>
      <c r="D33" s="42"/>
      <c r="E33" s="42"/>
      <c r="F33" s="42"/>
      <c r="G33" s="42"/>
      <c r="H33" s="2"/>
    </row>
    <row r="34" spans="1:9" x14ac:dyDescent="0.25">
      <c r="A34" s="42" t="s">
        <v>66</v>
      </c>
      <c r="B34" s="42"/>
      <c r="C34" s="42"/>
      <c r="D34" s="42"/>
      <c r="E34" s="42"/>
      <c r="F34" s="64" t="s">
        <v>14</v>
      </c>
      <c r="G34" s="60">
        <f>SUM(G20:G32)</f>
        <v>103.30000000000001</v>
      </c>
      <c r="H34" s="2"/>
    </row>
    <row r="35" spans="1:9" x14ac:dyDescent="0.25">
      <c r="A35" s="42"/>
      <c r="B35" s="42"/>
      <c r="C35" s="42"/>
      <c r="D35" s="42"/>
      <c r="E35" s="42"/>
      <c r="F35" s="42"/>
      <c r="G35" s="42"/>
    </row>
    <row r="36" spans="1:9" x14ac:dyDescent="0.25">
      <c r="A36" s="298" t="s">
        <v>165</v>
      </c>
      <c r="B36" s="294"/>
      <c r="C36" s="294"/>
      <c r="D36" s="294"/>
      <c r="E36" s="294"/>
      <c r="F36" s="294"/>
      <c r="G36" s="294"/>
    </row>
    <row r="37" spans="1:9" x14ac:dyDescent="0.25">
      <c r="A37" s="295" t="s">
        <v>67</v>
      </c>
      <c r="B37" s="295" t="s">
        <v>68</v>
      </c>
      <c r="C37" s="295"/>
      <c r="D37" s="295" t="s">
        <v>69</v>
      </c>
      <c r="E37" s="295" t="s">
        <v>75</v>
      </c>
      <c r="F37" s="294"/>
      <c r="G37" s="295"/>
    </row>
    <row r="38" spans="1:9" ht="9.75" customHeight="1" x14ac:dyDescent="0.25">
      <c r="A38" s="295">
        <f>FLOOR(IF($H$10=1,C20*parameters!$C$7,0),0.01)</f>
        <v>34.43</v>
      </c>
      <c r="B38" s="295">
        <f>FLOOR(IF($H$10=1,E20*parameters!$C$6,E20*parameters!$E$6),0.01)</f>
        <v>0</v>
      </c>
      <c r="C38" s="296"/>
      <c r="D38" s="296">
        <f>IF(A38&lt;=parameters!$G$3,A38,parameters!$G$3)</f>
        <v>34.43</v>
      </c>
      <c r="E38" s="295">
        <f>IF(B38&gt;=parameters!$G$3,parameters!$G$3,B38)</f>
        <v>0</v>
      </c>
      <c r="F38" s="294"/>
      <c r="G38" s="297">
        <f>IF($H$10=1,IF(B20&lt;&gt;0,D38,E38))</f>
        <v>34.43</v>
      </c>
    </row>
    <row r="39" spans="1:9" ht="9.75" customHeight="1" x14ac:dyDescent="0.25">
      <c r="A39" s="295">
        <f>FLOOR(IF($H$10=1,C21*parameters!$C$7,0),0.01)</f>
        <v>0</v>
      </c>
      <c r="B39" s="295">
        <f>FLOOR(IF($H$10=1,E21*parameters!$C$6,E21*parameters!$E$6),0.01)</f>
        <v>0</v>
      </c>
      <c r="C39" s="296"/>
      <c r="D39" s="296">
        <f>IF(A39&lt;=parameters!$G$3,A39,parameters!$G$3)</f>
        <v>0</v>
      </c>
      <c r="E39" s="295">
        <f>IF(B39&gt;=parameters!$G$3,parameters!$G$3,B39)</f>
        <v>0</v>
      </c>
      <c r="F39" s="294"/>
      <c r="G39" s="297">
        <f t="shared" ref="G39:G49" si="3">IF($H$10=1,IF(B21&lt;&gt;0,D39,E39))</f>
        <v>0</v>
      </c>
    </row>
    <row r="40" spans="1:9" ht="9.75" customHeight="1" x14ac:dyDescent="0.25">
      <c r="A40" s="295">
        <f>FLOOR(IF($H$10=1,C22*parameters!$C$7,0),0.01)</f>
        <v>0</v>
      </c>
      <c r="B40" s="295">
        <f>FLOOR(IF($H$10=1,E22*parameters!$C$6,E22*parameters!$E$6),0.01)</f>
        <v>0</v>
      </c>
      <c r="C40" s="296"/>
      <c r="D40" s="296">
        <f>IF(A40&lt;=parameters!$G$3,A40,parameters!$G$3)</f>
        <v>0</v>
      </c>
      <c r="E40" s="295">
        <f>IF(B40&gt;=parameters!$G$3,parameters!$G$3,B40)</f>
        <v>0</v>
      </c>
      <c r="F40" s="294"/>
      <c r="G40" s="297">
        <f t="shared" si="3"/>
        <v>0</v>
      </c>
    </row>
    <row r="41" spans="1:9" ht="9.75" customHeight="1" x14ac:dyDescent="0.25">
      <c r="A41" s="295">
        <f>FLOOR(IF($H$10=1,C23*parameters!$C$7,0),0.01)</f>
        <v>68.87</v>
      </c>
      <c r="B41" s="295">
        <f>FLOOR(IF($H$10=1,E23*parameters!$C$6,E23*parameters!$E$6),0.01)</f>
        <v>0</v>
      </c>
      <c r="C41" s="296"/>
      <c r="D41" s="296">
        <f>IF(A41&lt;=parameters!$G$3,A41,parameters!$G$3)</f>
        <v>68.87</v>
      </c>
      <c r="E41" s="295">
        <f>IF(B41&gt;=parameters!$G$3,parameters!$G$3,B41)</f>
        <v>0</v>
      </c>
      <c r="F41" s="294"/>
      <c r="G41" s="297">
        <f t="shared" si="3"/>
        <v>68.87</v>
      </c>
    </row>
    <row r="42" spans="1:9" ht="9.75" customHeight="1" x14ac:dyDescent="0.25">
      <c r="A42" s="295">
        <f>FLOOR(IF($H$10=1,C24*parameters!$C$7,0),0.01)</f>
        <v>0</v>
      </c>
      <c r="B42" s="295">
        <f>FLOOR(IF($H$10=1,E24*parameters!$C$6,E24*parameters!$E$6),0.01)</f>
        <v>0</v>
      </c>
      <c r="C42" s="296"/>
      <c r="D42" s="296">
        <f>IF(A42&lt;=parameters!$G$3,A42,parameters!$G$3)</f>
        <v>0</v>
      </c>
      <c r="E42" s="295">
        <f>IF(B42&gt;=parameters!$G$3,parameters!$G$3,B42)</f>
        <v>0</v>
      </c>
      <c r="F42" s="294"/>
      <c r="G42" s="297">
        <f t="shared" si="3"/>
        <v>0</v>
      </c>
    </row>
    <row r="43" spans="1:9" ht="9.75" customHeight="1" x14ac:dyDescent="0.25">
      <c r="A43" s="295">
        <f>FLOOR(IF($H$10=1,C25*parameters!$C$7,0),0.01)</f>
        <v>0</v>
      </c>
      <c r="B43" s="295">
        <f>FLOOR(IF($H$10=1,E25*parameters!$C$6,E25*parameters!$E$6),0.01)</f>
        <v>0</v>
      </c>
      <c r="C43" s="296"/>
      <c r="D43" s="296">
        <f>IF(A43&lt;=parameters!$G$3,A43,parameters!$G$3)</f>
        <v>0</v>
      </c>
      <c r="E43" s="295">
        <f>IF(B43&gt;=parameters!$G$3,parameters!$G$3,B43)</f>
        <v>0</v>
      </c>
      <c r="F43" s="294"/>
      <c r="G43" s="297">
        <f t="shared" si="3"/>
        <v>0</v>
      </c>
      <c r="I43" s="37"/>
    </row>
    <row r="44" spans="1:9" ht="9.75" customHeight="1" x14ac:dyDescent="0.25">
      <c r="A44" s="295">
        <f>FLOOR(IF($H$10=1,C26*parameters!$C$7,0),0.01)</f>
        <v>0</v>
      </c>
      <c r="B44" s="295">
        <f>FLOOR(IF($H$10=1,E26*parameters!$C$6,E26*parameters!$E$6),0.01)</f>
        <v>0</v>
      </c>
      <c r="C44" s="296"/>
      <c r="D44" s="296">
        <f>IF(A44&lt;=parameters!$G$3,A44,parameters!$G$3)</f>
        <v>0</v>
      </c>
      <c r="E44" s="295">
        <f>IF(B44&gt;=parameters!$G$3,parameters!$G$3,B44)</f>
        <v>0</v>
      </c>
      <c r="F44" s="294"/>
      <c r="G44" s="297">
        <f t="shared" si="3"/>
        <v>0</v>
      </c>
    </row>
    <row r="45" spans="1:9" ht="9.75" customHeight="1" x14ac:dyDescent="0.25">
      <c r="A45" s="295">
        <f>FLOOR(IF($H$10=1,C27*parameters!$C$7,0),0.01)</f>
        <v>0</v>
      </c>
      <c r="B45" s="295">
        <f>FLOOR(IF($H$10=1,E27*parameters!$C$6,E27*parameters!$E$6),0.01)</f>
        <v>0</v>
      </c>
      <c r="C45" s="296"/>
      <c r="D45" s="296">
        <f>IF(A45&lt;=parameters!$G$3,A45,parameters!$G$3)</f>
        <v>0</v>
      </c>
      <c r="E45" s="295">
        <f>IF(B45&gt;=parameters!$G$3,parameters!$G$3,B45)</f>
        <v>0</v>
      </c>
      <c r="F45" s="294"/>
      <c r="G45" s="297">
        <f t="shared" si="3"/>
        <v>0</v>
      </c>
    </row>
    <row r="46" spans="1:9" ht="9.75" customHeight="1" x14ac:dyDescent="0.25">
      <c r="A46" s="295">
        <f>FLOOR(IF($H$10=1,C28*parameters!$C$7,0),0.01)</f>
        <v>0</v>
      </c>
      <c r="B46" s="295">
        <f>FLOOR(IF($H$10=1,E28*parameters!$C$6,E28*parameters!$E$6),0.01)</f>
        <v>0</v>
      </c>
      <c r="C46" s="296"/>
      <c r="D46" s="296">
        <f>IF(A46&lt;=parameters!$G$3,A46,parameters!$G$3)</f>
        <v>0</v>
      </c>
      <c r="E46" s="295">
        <f>IF(B46&gt;=parameters!$G$3,parameters!$G$3,B46)</f>
        <v>0</v>
      </c>
      <c r="F46" s="294"/>
      <c r="G46" s="297">
        <f t="shared" si="3"/>
        <v>0</v>
      </c>
    </row>
    <row r="47" spans="1:9" ht="9.75" customHeight="1" x14ac:dyDescent="0.25">
      <c r="A47" s="295">
        <f>FLOOR(IF($H$10=1,C29*parameters!$C$7,0),0.01)</f>
        <v>0</v>
      </c>
      <c r="B47" s="295">
        <f>FLOOR(IF($H$10=1,E29*parameters!$C$6,E29*parameters!$E$6),0.01)</f>
        <v>0</v>
      </c>
      <c r="C47" s="296"/>
      <c r="D47" s="296">
        <f>IF(A47&lt;=parameters!$G$3,A47,parameters!$G$3)</f>
        <v>0</v>
      </c>
      <c r="E47" s="295">
        <f>IF(B47&gt;=parameters!$G$3,parameters!$G$3,B47)</f>
        <v>0</v>
      </c>
      <c r="F47" s="294"/>
      <c r="G47" s="297">
        <f t="shared" si="3"/>
        <v>0</v>
      </c>
    </row>
    <row r="48" spans="1:9" ht="9.75" customHeight="1" x14ac:dyDescent="0.25">
      <c r="A48" s="295">
        <f>FLOOR(IF($H$10=1,C30*parameters!$C$7,0),0.01)</f>
        <v>0</v>
      </c>
      <c r="B48" s="295">
        <f>FLOOR(IF($H$10=1,E30*parameters!$C$6,E30*parameters!$E$6),0.01)</f>
        <v>0</v>
      </c>
      <c r="C48" s="296"/>
      <c r="D48" s="296">
        <f>IF(A48&lt;=parameters!$G$3,A48,parameters!$G$3)</f>
        <v>0</v>
      </c>
      <c r="E48" s="295">
        <f>IF(B48&gt;=parameters!$G$3,parameters!$G$3,B48)</f>
        <v>0</v>
      </c>
      <c r="F48" s="294"/>
      <c r="G48" s="297">
        <f t="shared" si="3"/>
        <v>0</v>
      </c>
    </row>
    <row r="49" spans="1:8" ht="9.75" customHeight="1" x14ac:dyDescent="0.25">
      <c r="A49" s="295">
        <f>FLOOR(IF($H$10=1,C31*parameters!$C$7,0),0.01)</f>
        <v>0</v>
      </c>
      <c r="B49" s="295">
        <f>FLOOR(IF($H$10=1,E31*parameters!$C$6,E31*parameters!$E$6),0.01)</f>
        <v>0</v>
      </c>
      <c r="C49" s="296"/>
      <c r="D49" s="296">
        <f>IF(A49&lt;=parameters!$G$3,A49,parameters!$G$3)</f>
        <v>0</v>
      </c>
      <c r="E49" s="295">
        <f>IF(B49&gt;=parameters!$G$3,parameters!$G$3,B49)</f>
        <v>0</v>
      </c>
      <c r="F49" s="294"/>
      <c r="G49" s="297">
        <f t="shared" si="3"/>
        <v>0</v>
      </c>
    </row>
    <row r="50" spans="1:8" ht="9.75" customHeight="1" x14ac:dyDescent="0.25">
      <c r="A50" s="294"/>
      <c r="B50" s="294"/>
      <c r="C50" s="294"/>
      <c r="D50" s="294"/>
      <c r="E50" s="294"/>
      <c r="F50" s="294"/>
      <c r="G50" s="294"/>
    </row>
    <row r="51" spans="1:8" ht="9.75" customHeight="1" x14ac:dyDescent="0.25">
      <c r="A51" s="295" t="s">
        <v>70</v>
      </c>
      <c r="B51" s="295" t="s">
        <v>71</v>
      </c>
      <c r="C51" s="294"/>
      <c r="D51" s="294"/>
      <c r="E51" s="295"/>
      <c r="F51" s="294"/>
      <c r="G51" s="294"/>
      <c r="H51" s="67"/>
    </row>
    <row r="52" spans="1:8" ht="9.75" customHeight="1" x14ac:dyDescent="0.25">
      <c r="A52" s="295">
        <f>IF(B38&gt;=parameters!$H$3,parameters!$H$3,B38)</f>
        <v>0</v>
      </c>
      <c r="B52" s="295">
        <f>IF(B38&gt;=parameters!$H$4,parameters!$H$4,B38)</f>
        <v>0</v>
      </c>
      <c r="C52" s="294"/>
      <c r="D52" s="295" t="b">
        <f>IF($H$10=2,IF(($E$11=1),B52,A52))</f>
        <v>0</v>
      </c>
      <c r="E52" s="296"/>
      <c r="F52" s="294"/>
      <c r="G52" s="294"/>
      <c r="H52" s="68"/>
    </row>
    <row r="53" spans="1:8" ht="9.75" customHeight="1" x14ac:dyDescent="0.25">
      <c r="A53" s="295">
        <f>IF(B39&gt;=parameters!$H$3,parameters!$H$3,B39)</f>
        <v>0</v>
      </c>
      <c r="B53" s="295">
        <f>IF(B39&gt;=parameters!$H$4,parameters!$H$4,B39)</f>
        <v>0</v>
      </c>
      <c r="C53" s="294"/>
      <c r="D53" s="295" t="b">
        <f>IF($H$10=2,IF(($E$11=1),B53,A53))</f>
        <v>0</v>
      </c>
      <c r="E53" s="296"/>
      <c r="F53" s="294"/>
      <c r="G53" s="294"/>
      <c r="H53" s="68"/>
    </row>
    <row r="54" spans="1:8" ht="9.75" customHeight="1" x14ac:dyDescent="0.25">
      <c r="A54" s="295">
        <f>IF(B40&gt;=parameters!$H$3,parameters!$H$3,B40)</f>
        <v>0</v>
      </c>
      <c r="B54" s="295">
        <f>IF(B40&gt;=parameters!$H$4,parameters!$H$4,B40)</f>
        <v>0</v>
      </c>
      <c r="C54" s="294"/>
      <c r="D54" s="295" t="b">
        <f t="shared" ref="D54:D63" si="4">IF($H$10=2,IF(($E$11=1),B54,A54))</f>
        <v>0</v>
      </c>
      <c r="E54" s="296"/>
      <c r="F54" s="294"/>
      <c r="G54" s="294"/>
      <c r="H54" s="68"/>
    </row>
    <row r="55" spans="1:8" ht="9.75" customHeight="1" x14ac:dyDescent="0.25">
      <c r="A55" s="295">
        <f>IF(B41&gt;=parameters!$H$3,parameters!$H$3,B41)</f>
        <v>0</v>
      </c>
      <c r="B55" s="295">
        <f>IF(B41&gt;=parameters!$H$4,parameters!$H$4,B41)</f>
        <v>0</v>
      </c>
      <c r="C55" s="294"/>
      <c r="D55" s="295" t="b">
        <f t="shared" si="4"/>
        <v>0</v>
      </c>
      <c r="E55" s="296"/>
      <c r="F55" s="294"/>
      <c r="G55" s="294"/>
      <c r="H55" s="68"/>
    </row>
    <row r="56" spans="1:8" ht="9.75" customHeight="1" x14ac:dyDescent="0.25">
      <c r="A56" s="295">
        <f>IF(B42&gt;=parameters!$H$3,parameters!$H$3,B42)</f>
        <v>0</v>
      </c>
      <c r="B56" s="295">
        <f>IF(B42&gt;=parameters!$H$4,parameters!$H$4,B42)</f>
        <v>0</v>
      </c>
      <c r="C56" s="294"/>
      <c r="D56" s="295" t="b">
        <f t="shared" si="4"/>
        <v>0</v>
      </c>
      <c r="E56" s="296"/>
      <c r="F56" s="294"/>
      <c r="G56" s="294"/>
      <c r="H56" s="68"/>
    </row>
    <row r="57" spans="1:8" ht="9.75" customHeight="1" x14ac:dyDescent="0.25">
      <c r="A57" s="295">
        <f>IF(B43&gt;=parameters!$H$3,parameters!$H$3,B43)</f>
        <v>0</v>
      </c>
      <c r="B57" s="295">
        <f>IF(B43&gt;=parameters!$H$4,parameters!$H$4,B43)</f>
        <v>0</v>
      </c>
      <c r="C57" s="294"/>
      <c r="D57" s="295" t="b">
        <f t="shared" si="4"/>
        <v>0</v>
      </c>
      <c r="E57" s="296"/>
      <c r="F57" s="294"/>
      <c r="G57" s="294"/>
      <c r="H57" s="68"/>
    </row>
    <row r="58" spans="1:8" ht="9.75" customHeight="1" x14ac:dyDescent="0.25">
      <c r="A58" s="295">
        <f>IF(B44&gt;=parameters!$H$3,parameters!$H$3,B44)</f>
        <v>0</v>
      </c>
      <c r="B58" s="295">
        <f>IF(B44&gt;=parameters!$H$4,parameters!$H$4,B44)</f>
        <v>0</v>
      </c>
      <c r="C58" s="294"/>
      <c r="D58" s="295" t="b">
        <f t="shared" si="4"/>
        <v>0</v>
      </c>
      <c r="E58" s="296"/>
      <c r="F58" s="294"/>
      <c r="G58" s="294"/>
      <c r="H58" s="68"/>
    </row>
    <row r="59" spans="1:8" ht="9.75" customHeight="1" x14ac:dyDescent="0.25">
      <c r="A59" s="295">
        <f>IF(B45&gt;=parameters!$H$3,parameters!$H$3,B45)</f>
        <v>0</v>
      </c>
      <c r="B59" s="295">
        <f>IF(B45&gt;=parameters!$H$4,parameters!$H$4,B45)</f>
        <v>0</v>
      </c>
      <c r="C59" s="294"/>
      <c r="D59" s="295" t="b">
        <f t="shared" si="4"/>
        <v>0</v>
      </c>
      <c r="E59" s="296"/>
      <c r="F59" s="294"/>
      <c r="G59" s="294"/>
      <c r="H59" s="68"/>
    </row>
    <row r="60" spans="1:8" ht="9.75" customHeight="1" x14ac:dyDescent="0.25">
      <c r="A60" s="295">
        <f>IF(B46&gt;=parameters!$H$3,parameters!$H$3,B46)</f>
        <v>0</v>
      </c>
      <c r="B60" s="295">
        <f>IF(B46&gt;=parameters!$H$4,parameters!$H$4,B46)</f>
        <v>0</v>
      </c>
      <c r="C60" s="294"/>
      <c r="D60" s="295" t="b">
        <f t="shared" si="4"/>
        <v>0</v>
      </c>
      <c r="E60" s="296"/>
      <c r="F60" s="294"/>
      <c r="G60" s="294"/>
      <c r="H60" s="68"/>
    </row>
    <row r="61" spans="1:8" ht="9.75" customHeight="1" x14ac:dyDescent="0.25">
      <c r="A61" s="295">
        <f>IF(B47&gt;=parameters!$H$3,parameters!$H$3,B47)</f>
        <v>0</v>
      </c>
      <c r="B61" s="295">
        <f>IF(B47&gt;=parameters!$H$4,parameters!$H$4,B47)</f>
        <v>0</v>
      </c>
      <c r="C61" s="294"/>
      <c r="D61" s="295" t="b">
        <f t="shared" si="4"/>
        <v>0</v>
      </c>
      <c r="E61" s="296"/>
      <c r="F61" s="294"/>
      <c r="G61" s="294"/>
      <c r="H61" s="68"/>
    </row>
    <row r="62" spans="1:8" ht="9.75" customHeight="1" x14ac:dyDescent="0.25">
      <c r="A62" s="295">
        <f>IF(B48&gt;=parameters!$H$3,parameters!$H$3,B48)</f>
        <v>0</v>
      </c>
      <c r="B62" s="295">
        <f>IF(B48&gt;=parameters!$H$4,parameters!$H$4,B48)</f>
        <v>0</v>
      </c>
      <c r="C62" s="294"/>
      <c r="D62" s="295" t="b">
        <f t="shared" si="4"/>
        <v>0</v>
      </c>
      <c r="E62" s="296"/>
      <c r="F62" s="294"/>
      <c r="G62" s="294"/>
      <c r="H62" s="68"/>
    </row>
    <row r="63" spans="1:8" ht="9.75" customHeight="1" x14ac:dyDescent="0.25">
      <c r="A63" s="295">
        <f>IF(B49&gt;=parameters!$H$3,parameters!$H$3,B49)</f>
        <v>0</v>
      </c>
      <c r="B63" s="295">
        <f>IF(B49&gt;=parameters!$H$4,parameters!$H$4,B49)</f>
        <v>0</v>
      </c>
      <c r="C63" s="294"/>
      <c r="D63" s="295" t="b">
        <f t="shared" si="4"/>
        <v>0</v>
      </c>
      <c r="E63" s="296"/>
      <c r="F63" s="294"/>
      <c r="G63" s="294"/>
      <c r="H63" s="68"/>
    </row>
    <row r="64" spans="1:8" ht="9.75" customHeight="1" x14ac:dyDescent="0.25">
      <c r="A64" s="66"/>
      <c r="B64" s="66"/>
      <c r="C64" s="66"/>
      <c r="D64" s="66"/>
      <c r="E64" s="65"/>
      <c r="F64" s="65"/>
      <c r="G64" s="65"/>
    </row>
    <row r="65" spans="1:7" x14ac:dyDescent="0.25">
      <c r="A65" s="65"/>
      <c r="B65" s="66"/>
      <c r="C65" s="65"/>
      <c r="D65" s="65"/>
      <c r="E65" s="65"/>
      <c r="F65" s="65"/>
      <c r="G65" s="65"/>
    </row>
    <row r="66" spans="1:7" x14ac:dyDescent="0.25">
      <c r="B66" s="67"/>
      <c r="C66" s="67"/>
      <c r="D66" s="67"/>
      <c r="E66" s="67"/>
      <c r="F66" s="67"/>
      <c r="G66" s="67"/>
    </row>
    <row r="67" spans="1:7" hidden="1" x14ac:dyDescent="0.25">
      <c r="A67" t="s">
        <v>77</v>
      </c>
      <c r="B67" s="67">
        <v>1034</v>
      </c>
      <c r="E67" s="67">
        <v>934</v>
      </c>
    </row>
    <row r="68" spans="1:7" hidden="1" x14ac:dyDescent="0.25">
      <c r="A68" t="s">
        <v>76</v>
      </c>
      <c r="B68" s="70">
        <v>1032</v>
      </c>
      <c r="E68" s="70">
        <v>762</v>
      </c>
    </row>
    <row r="69" spans="1:7" hidden="1" x14ac:dyDescent="0.25">
      <c r="B69" s="67">
        <f>SUM(B67:B68)</f>
        <v>2066</v>
      </c>
      <c r="D69">
        <f>B69/12</f>
        <v>172.16666666666666</v>
      </c>
      <c r="E69" s="67">
        <f>SUM(E67:E68)</f>
        <v>1696</v>
      </c>
      <c r="G69">
        <f>E69/12</f>
        <v>141.33333333333334</v>
      </c>
    </row>
    <row r="70" spans="1:7" hidden="1" x14ac:dyDescent="0.25">
      <c r="A70" t="s">
        <v>78</v>
      </c>
      <c r="B70" s="70">
        <v>429</v>
      </c>
      <c r="E70" s="70">
        <v>429</v>
      </c>
    </row>
    <row r="71" spans="1:7" hidden="1" x14ac:dyDescent="0.25">
      <c r="B71" s="67">
        <f>B69+B70</f>
        <v>2495</v>
      </c>
      <c r="D71">
        <f>B71/12</f>
        <v>207.91666666666666</v>
      </c>
      <c r="E71" s="67">
        <f>E69+E70</f>
        <v>2125</v>
      </c>
      <c r="G71">
        <f>E71/12</f>
        <v>177.08333333333334</v>
      </c>
    </row>
    <row r="72" spans="1:7" x14ac:dyDescent="0.25">
      <c r="B72" s="67"/>
    </row>
    <row r="73" spans="1:7" x14ac:dyDescent="0.25">
      <c r="B73" s="67"/>
    </row>
    <row r="74" spans="1:7" x14ac:dyDescent="0.25">
      <c r="A74" s="67"/>
      <c r="B74" s="67"/>
    </row>
  </sheetData>
  <sheetProtection algorithmName="SHA-512" hashValue="o2qMBWxAUrozqXa64aW5P5PQDaRmxG89FsC9gkDg5dkT855XMaH7e9kttfGxicb44meKRmAM4dnlq3/ZdGILCQ==" saltValue="ZEomD/yHYVhT2v6npBtcQA==" spinCount="100000" sheet="1" objects="1" scenarios="1" selectLockedCells="1"/>
  <phoneticPr fontId="5"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ist Box 1">
              <controlPr locked="0" defaultSize="0" autoLine="0" autoPict="0">
                <anchor moveWithCells="1">
                  <from>
                    <xdr:col>3</xdr:col>
                    <xdr:colOff>781050</xdr:colOff>
                    <xdr:row>6</xdr:row>
                    <xdr:rowOff>0</xdr:rowOff>
                  </from>
                  <to>
                    <xdr:col>5</xdr:col>
                    <xdr:colOff>0</xdr:colOff>
                    <xdr:row>7</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sheetPr>
  <dimension ref="A1:I114"/>
  <sheetViews>
    <sheetView showGridLines="0" topLeftCell="A54" workbookViewId="0">
      <selection activeCell="C94" sqref="C94"/>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34.5" customHeight="1" x14ac:dyDescent="0.25"/>
    <row r="2" spans="1:9" s="90" customFormat="1" ht="23.25" x14ac:dyDescent="0.35">
      <c r="A2" s="287" t="s">
        <v>145</v>
      </c>
      <c r="B2" s="276"/>
      <c r="C2" s="276"/>
      <c r="D2" s="276"/>
      <c r="E2" s="276"/>
      <c r="F2" s="276"/>
      <c r="G2" s="276"/>
    </row>
    <row r="3" spans="1:9" s="90" customFormat="1" ht="18.75" customHeight="1" x14ac:dyDescent="0.35">
      <c r="A3" s="288" t="s">
        <v>160</v>
      </c>
      <c r="B3" s="289"/>
      <c r="C3" s="276"/>
      <c r="D3" s="276"/>
      <c r="E3" s="276"/>
      <c r="F3" s="276"/>
      <c r="G3" s="276"/>
    </row>
    <row r="4" spans="1:9" s="90" customFormat="1" ht="7.5" customHeight="1" x14ac:dyDescent="0.25">
      <c r="A4" s="290"/>
      <c r="B4" s="289"/>
      <c r="C4" s="276"/>
      <c r="D4" s="276"/>
      <c r="E4" s="276"/>
      <c r="F4" s="276"/>
      <c r="G4" s="276"/>
    </row>
    <row r="5" spans="1:9" ht="12.75" customHeight="1" x14ac:dyDescent="0.25">
      <c r="A5" s="73"/>
      <c r="B5" s="1"/>
      <c r="C5" s="1"/>
      <c r="D5" s="1"/>
      <c r="E5" s="1"/>
      <c r="F5" s="1"/>
      <c r="G5" s="1"/>
      <c r="H5" s="75"/>
      <c r="I5" s="75"/>
    </row>
    <row r="6" spans="1:9" ht="13.5" customHeight="1" x14ac:dyDescent="0.25">
      <c r="A6" s="73"/>
      <c r="B6" s="163" t="s">
        <v>112</v>
      </c>
      <c r="C6" s="212"/>
      <c r="D6" s="212"/>
      <c r="E6" s="213"/>
      <c r="F6" s="171"/>
      <c r="G6" s="1"/>
      <c r="H6" s="75"/>
      <c r="I6" s="75"/>
    </row>
    <row r="7" spans="1:9" ht="13.5" customHeight="1" x14ac:dyDescent="0.25">
      <c r="A7" s="73"/>
      <c r="B7" s="166" t="s">
        <v>1</v>
      </c>
      <c r="C7" s="214"/>
      <c r="D7" s="214"/>
      <c r="E7" s="215"/>
      <c r="F7" s="171"/>
      <c r="G7" s="1"/>
      <c r="H7" s="75"/>
      <c r="I7" s="75"/>
    </row>
    <row r="8" spans="1:9" ht="12.75" customHeight="1" x14ac:dyDescent="0.25">
      <c r="A8" s="73"/>
      <c r="B8" s="171"/>
      <c r="C8" s="171"/>
      <c r="D8" s="171"/>
      <c r="E8" s="171"/>
      <c r="F8" s="171"/>
      <c r="G8" s="1"/>
      <c r="H8" s="75"/>
      <c r="I8" s="75"/>
    </row>
    <row r="9" spans="1:9" ht="12.75" customHeight="1" x14ac:dyDescent="0.25">
      <c r="A9" s="73"/>
      <c r="B9" s="171" t="s">
        <v>143</v>
      </c>
      <c r="C9" s="171"/>
      <c r="D9" s="171"/>
      <c r="E9" s="171"/>
      <c r="F9" s="171"/>
      <c r="G9" s="1"/>
      <c r="H9" s="75"/>
      <c r="I9" s="75"/>
    </row>
    <row r="10" spans="1:9" ht="12.75" customHeight="1" x14ac:dyDescent="0.25">
      <c r="A10" s="73"/>
      <c r="B10" s="171"/>
      <c r="C10" s="171"/>
      <c r="D10" s="171"/>
      <c r="E10" s="277" t="s">
        <v>88</v>
      </c>
      <c r="F10" s="278">
        <v>0</v>
      </c>
      <c r="G10" s="1"/>
      <c r="H10" s="75"/>
      <c r="I10" s="75"/>
    </row>
    <row r="11" spans="1:9" ht="12.75" customHeight="1" x14ac:dyDescent="0.25">
      <c r="A11" s="73"/>
      <c r="B11" s="171"/>
      <c r="C11" s="171"/>
      <c r="D11" s="171"/>
      <c r="E11" s="277" t="s">
        <v>89</v>
      </c>
      <c r="F11" s="278">
        <v>0</v>
      </c>
      <c r="G11" s="1"/>
      <c r="H11" s="75"/>
      <c r="I11" s="75"/>
    </row>
    <row r="12" spans="1:9" ht="12.75" customHeight="1" x14ac:dyDescent="0.25">
      <c r="A12" s="73"/>
      <c r="B12" s="171"/>
      <c r="C12" s="171"/>
      <c r="D12" s="171"/>
      <c r="E12" s="277" t="s">
        <v>90</v>
      </c>
      <c r="F12" s="278">
        <v>0</v>
      </c>
      <c r="G12" s="1"/>
      <c r="H12" s="75"/>
      <c r="I12" s="75"/>
    </row>
    <row r="13" spans="1:9" ht="12.75" customHeight="1" x14ac:dyDescent="0.25">
      <c r="A13" s="73"/>
      <c r="B13" s="171"/>
      <c r="C13" s="171"/>
      <c r="D13" s="171"/>
      <c r="E13" s="277" t="s">
        <v>91</v>
      </c>
      <c r="F13" s="278">
        <v>0</v>
      </c>
      <c r="G13" s="1"/>
      <c r="H13" s="75"/>
      <c r="I13" s="75"/>
    </row>
    <row r="14" spans="1:9" ht="9.75" customHeight="1" x14ac:dyDescent="0.25">
      <c r="A14" s="73"/>
      <c r="B14" s="171"/>
      <c r="C14" s="171"/>
      <c r="D14" s="171"/>
      <c r="E14" s="277"/>
      <c r="F14" s="179"/>
      <c r="G14" s="1"/>
      <c r="H14" s="75"/>
      <c r="I14" s="75"/>
    </row>
    <row r="15" spans="1:9" ht="12.75" customHeight="1" x14ac:dyDescent="0.25">
      <c r="A15" s="73"/>
      <c r="B15" s="174" t="s">
        <v>92</v>
      </c>
      <c r="C15" s="171"/>
      <c r="D15" s="171"/>
      <c r="E15" s="277"/>
      <c r="F15" s="279">
        <v>0</v>
      </c>
      <c r="G15" s="1"/>
      <c r="H15" s="75"/>
      <c r="I15" s="75"/>
    </row>
    <row r="16" spans="1:9" ht="12.75" customHeight="1" x14ac:dyDescent="0.25">
      <c r="A16" s="73"/>
      <c r="B16" s="171" t="s">
        <v>93</v>
      </c>
      <c r="C16" s="171"/>
      <c r="D16" s="171"/>
      <c r="E16" s="277"/>
      <c r="F16" s="279">
        <v>0</v>
      </c>
      <c r="G16" s="1"/>
      <c r="H16" s="75"/>
      <c r="I16" s="75"/>
    </row>
    <row r="17" spans="1:9" ht="10.5" customHeight="1" x14ac:dyDescent="0.25">
      <c r="A17" s="73"/>
      <c r="B17" s="171"/>
      <c r="C17" s="277"/>
      <c r="D17" s="179" t="s">
        <v>39</v>
      </c>
      <c r="E17" s="171"/>
      <c r="F17" s="171"/>
      <c r="G17" s="1"/>
      <c r="H17" s="75"/>
      <c r="I17" s="75"/>
    </row>
    <row r="18" spans="1:9" ht="12.75" customHeight="1" x14ac:dyDescent="0.25">
      <c r="A18" s="73" t="s">
        <v>94</v>
      </c>
      <c r="B18" s="171"/>
      <c r="C18" s="277"/>
      <c r="D18" s="179" t="s">
        <v>39</v>
      </c>
      <c r="E18" s="171"/>
      <c r="F18" s="171"/>
      <c r="G18" s="1"/>
      <c r="H18" s="75"/>
      <c r="I18" s="75"/>
    </row>
    <row r="19" spans="1:9" ht="9.75" customHeight="1" x14ac:dyDescent="0.25">
      <c r="A19" s="73"/>
      <c r="B19" s="171"/>
      <c r="C19" s="74"/>
      <c r="D19" s="74"/>
      <c r="E19" s="74"/>
      <c r="F19" s="74"/>
      <c r="G19" s="74"/>
      <c r="H19" s="75"/>
      <c r="I19" s="75"/>
    </row>
    <row r="20" spans="1:9" ht="12.75" customHeight="1" x14ac:dyDescent="0.25">
      <c r="A20" s="74" t="s">
        <v>95</v>
      </c>
      <c r="B20" s="171"/>
      <c r="C20" s="74"/>
      <c r="D20" s="74"/>
      <c r="E20" s="74"/>
      <c r="F20" s="280">
        <f>F10-F15-F16</f>
        <v>0</v>
      </c>
      <c r="G20" s="74"/>
      <c r="H20" s="75"/>
      <c r="I20" s="75"/>
    </row>
    <row r="21" spans="1:9" ht="12.75" customHeight="1" thickBot="1" x14ac:dyDescent="0.3">
      <c r="A21" s="75" t="s">
        <v>96</v>
      </c>
      <c r="B21" s="174"/>
      <c r="C21" s="74"/>
      <c r="D21" s="74"/>
      <c r="E21" s="75"/>
      <c r="F21" s="247">
        <f>F11+F16</f>
        <v>0</v>
      </c>
      <c r="G21" s="74"/>
      <c r="H21" s="75"/>
      <c r="I21" s="75"/>
    </row>
    <row r="22" spans="1:9" ht="12.75" customHeight="1" thickTop="1" x14ac:dyDescent="0.25">
      <c r="A22" s="74" t="s">
        <v>97</v>
      </c>
      <c r="B22" s="171"/>
      <c r="C22" s="74"/>
      <c r="D22" s="74"/>
      <c r="E22" s="74"/>
      <c r="F22" s="248">
        <f>F20+F21</f>
        <v>0</v>
      </c>
      <c r="G22" s="74"/>
      <c r="H22" s="75"/>
      <c r="I22" s="75"/>
    </row>
    <row r="23" spans="1:9" ht="11.25" customHeight="1" x14ac:dyDescent="0.25">
      <c r="A23" s="171"/>
      <c r="B23" s="171"/>
      <c r="C23" s="74"/>
      <c r="D23" s="74"/>
      <c r="E23" s="74"/>
      <c r="F23" s="74"/>
      <c r="G23" s="74"/>
      <c r="H23" s="75"/>
      <c r="I23" s="75"/>
    </row>
    <row r="24" spans="1:9" x14ac:dyDescent="0.25">
      <c r="A24" s="73" t="s">
        <v>158</v>
      </c>
      <c r="B24" s="171"/>
      <c r="C24" s="74"/>
      <c r="D24" s="74"/>
      <c r="E24" s="74"/>
      <c r="F24" s="74"/>
      <c r="G24" s="74"/>
      <c r="H24" s="75"/>
      <c r="I24" s="75"/>
    </row>
    <row r="25" spans="1:9" ht="9.75" customHeight="1" x14ac:dyDescent="0.25">
      <c r="A25" s="171"/>
      <c r="B25" s="171"/>
      <c r="C25" s="74"/>
      <c r="D25" s="74"/>
      <c r="E25" s="100"/>
      <c r="F25" s="74"/>
      <c r="G25" s="74"/>
      <c r="H25" s="75"/>
      <c r="I25" s="75"/>
    </row>
    <row r="26" spans="1:9" ht="13.5" customHeight="1" x14ac:dyDescent="0.25">
      <c r="A26" s="171" t="s">
        <v>5</v>
      </c>
      <c r="B26" s="171"/>
      <c r="C26" s="74"/>
      <c r="D26" s="249">
        <v>0</v>
      </c>
      <c r="E26" s="173">
        <f>D26*parameters!E3/12</f>
        <v>0</v>
      </c>
      <c r="F26" s="74"/>
      <c r="G26" s="74"/>
      <c r="H26" s="75"/>
      <c r="I26" s="75"/>
    </row>
    <row r="27" spans="1:9" ht="12.75" customHeight="1" x14ac:dyDescent="0.25">
      <c r="A27" s="171" t="s">
        <v>6</v>
      </c>
      <c r="B27" s="171"/>
      <c r="C27" s="74"/>
      <c r="D27" s="75"/>
      <c r="E27" s="223"/>
      <c r="F27" s="74"/>
      <c r="G27" s="74"/>
      <c r="H27" s="75"/>
      <c r="I27" s="75"/>
    </row>
    <row r="28" spans="1:9" ht="12.75" customHeight="1" x14ac:dyDescent="0.25">
      <c r="A28" s="73">
        <v>1</v>
      </c>
      <c r="B28" s="171" t="s">
        <v>7</v>
      </c>
      <c r="C28" s="74"/>
      <c r="D28" s="250">
        <v>0</v>
      </c>
      <c r="E28" s="173">
        <f>IF(D28=0,0,(D28/D29)*parameters!E3/12)</f>
        <v>0</v>
      </c>
      <c r="F28" s="74"/>
      <c r="G28" s="74"/>
      <c r="H28" s="75"/>
      <c r="I28" s="75"/>
    </row>
    <row r="29" spans="1:9" ht="13.5" customHeight="1" x14ac:dyDescent="0.25">
      <c r="A29" s="171"/>
      <c r="B29" s="171" t="s">
        <v>8</v>
      </c>
      <c r="C29" s="74"/>
      <c r="D29" s="251">
        <v>0</v>
      </c>
      <c r="E29" s="223"/>
      <c r="F29" s="74"/>
      <c r="G29" s="74"/>
      <c r="H29" s="75"/>
      <c r="I29" s="75"/>
    </row>
    <row r="30" spans="1:9" ht="12.75" customHeight="1" x14ac:dyDescent="0.25">
      <c r="A30" s="73">
        <v>2</v>
      </c>
      <c r="B30" s="171" t="s">
        <v>7</v>
      </c>
      <c r="C30" s="74"/>
      <c r="D30" s="250">
        <v>0</v>
      </c>
      <c r="E30" s="173">
        <f>IF(D30=0,0,(D30/D31)*parameters!E3/12)</f>
        <v>0</v>
      </c>
      <c r="F30" s="74"/>
      <c r="G30" s="74"/>
      <c r="H30" s="75"/>
      <c r="I30" s="75"/>
    </row>
    <row r="31" spans="1:9" ht="13.5" customHeight="1" x14ac:dyDescent="0.25">
      <c r="A31" s="171"/>
      <c r="B31" s="171" t="s">
        <v>8</v>
      </c>
      <c r="C31" s="74"/>
      <c r="D31" s="252">
        <v>0</v>
      </c>
      <c r="E31" s="223"/>
      <c r="F31" s="74"/>
      <c r="G31" s="74"/>
      <c r="H31" s="75"/>
      <c r="I31" s="75"/>
    </row>
    <row r="32" spans="1:9" ht="9.75" customHeight="1" x14ac:dyDescent="0.25">
      <c r="A32" s="171"/>
      <c r="B32" s="171"/>
      <c r="C32" s="74"/>
      <c r="D32" s="74"/>
      <c r="E32" s="74"/>
      <c r="F32" s="74"/>
      <c r="G32" s="74"/>
      <c r="H32" s="75"/>
      <c r="I32" s="75"/>
    </row>
    <row r="33" spans="1:9" ht="12.75" customHeight="1" x14ac:dyDescent="0.25">
      <c r="A33" s="171" t="s">
        <v>98</v>
      </c>
      <c r="B33" s="171"/>
      <c r="C33" s="74"/>
      <c r="D33" s="74"/>
      <c r="E33" s="74"/>
      <c r="F33" s="95">
        <f>IF((E26+E28+E30)&lt;=parameters!E3,(E26+E28+E30),parameters!E3)</f>
        <v>0</v>
      </c>
      <c r="G33" s="73" t="s">
        <v>10</v>
      </c>
      <c r="H33" s="75"/>
      <c r="I33" s="75"/>
    </row>
    <row r="34" spans="1:9" ht="11.25" customHeight="1" x14ac:dyDescent="0.25">
      <c r="A34" s="171"/>
      <c r="B34" s="171"/>
      <c r="C34" s="74"/>
      <c r="D34" s="74"/>
      <c r="E34" s="74"/>
      <c r="F34" s="74"/>
      <c r="G34" s="74"/>
      <c r="H34" s="75"/>
      <c r="I34" s="75"/>
    </row>
    <row r="35" spans="1:9" x14ac:dyDescent="0.25">
      <c r="A35" s="73" t="s">
        <v>159</v>
      </c>
      <c r="B35" s="171"/>
      <c r="C35" s="74"/>
      <c r="D35" s="74"/>
      <c r="E35" s="74"/>
      <c r="F35" s="74"/>
      <c r="G35" s="74"/>
      <c r="H35" s="75"/>
      <c r="I35" s="75"/>
    </row>
    <row r="36" spans="1:9" ht="9.75" customHeight="1" x14ac:dyDescent="0.25">
      <c r="A36" s="171"/>
      <c r="B36" s="171"/>
      <c r="C36" s="74"/>
      <c r="D36" s="74"/>
      <c r="E36" s="74"/>
      <c r="F36" s="74"/>
      <c r="G36" s="74"/>
      <c r="H36" s="75"/>
      <c r="I36" s="75"/>
    </row>
    <row r="37" spans="1:9" ht="12.75" customHeight="1" x14ac:dyDescent="0.25">
      <c r="A37" s="171" t="s">
        <v>12</v>
      </c>
      <c r="B37" s="171"/>
      <c r="C37" s="74"/>
      <c r="D37" s="74"/>
      <c r="E37" s="74"/>
      <c r="F37" s="74"/>
      <c r="G37" s="74"/>
      <c r="H37" s="75"/>
      <c r="I37" s="75"/>
    </row>
    <row r="38" spans="1:9" ht="15.75" thickBot="1" x14ac:dyDescent="0.3">
      <c r="A38" s="171" t="s">
        <v>13</v>
      </c>
      <c r="B38" s="171"/>
      <c r="C38" s="74"/>
      <c r="D38" s="74"/>
      <c r="E38" s="74"/>
      <c r="F38" s="253">
        <v>0</v>
      </c>
      <c r="G38" s="73" t="s">
        <v>14</v>
      </c>
      <c r="H38" s="75"/>
      <c r="I38" s="75"/>
    </row>
    <row r="39" spans="1:9" ht="11.25" customHeight="1" thickTop="1" x14ac:dyDescent="0.25">
      <c r="A39" s="171"/>
      <c r="B39" s="171"/>
      <c r="C39" s="74"/>
      <c r="D39" s="74"/>
      <c r="E39" s="74"/>
      <c r="F39" s="74"/>
      <c r="G39" s="74"/>
      <c r="H39" s="75"/>
      <c r="I39" s="75"/>
    </row>
    <row r="40" spans="1:9" ht="12.75" customHeight="1" x14ac:dyDescent="0.25">
      <c r="A40" s="73" t="s">
        <v>15</v>
      </c>
      <c r="B40" s="171"/>
      <c r="C40" s="74"/>
      <c r="D40" s="74"/>
      <c r="E40" s="74"/>
      <c r="F40" s="281">
        <f>IF(F33-F38&lt;=0,0,F33-F38)</f>
        <v>0</v>
      </c>
      <c r="G40" s="73" t="s">
        <v>16</v>
      </c>
      <c r="H40" s="75"/>
      <c r="I40" s="282"/>
    </row>
    <row r="41" spans="1:9" ht="12.75" customHeight="1" x14ac:dyDescent="0.25">
      <c r="A41" s="74" t="s">
        <v>17</v>
      </c>
      <c r="B41" s="74"/>
      <c r="C41" s="74"/>
      <c r="D41" s="74"/>
      <c r="E41" s="74"/>
      <c r="F41" s="100">
        <f>IF(F33-F38&lt;=0,0,IF(F33-F38&gt;=F22*parameters!E6,F22*parameters!E6,F33-F38))</f>
        <v>0</v>
      </c>
      <c r="G41" s="74" t="s">
        <v>18</v>
      </c>
      <c r="H41" s="75"/>
      <c r="I41" s="283"/>
    </row>
    <row r="42" spans="1:9" ht="9.75" customHeight="1" x14ac:dyDescent="0.25">
      <c r="A42" s="171"/>
      <c r="B42" s="171"/>
      <c r="C42" s="74"/>
      <c r="D42" s="74"/>
      <c r="E42" s="74"/>
      <c r="F42" s="95"/>
      <c r="G42" s="74"/>
      <c r="H42" s="75"/>
      <c r="I42" s="283"/>
    </row>
    <row r="43" spans="1:9" ht="12.75" customHeight="1" x14ac:dyDescent="0.25">
      <c r="A43" s="73" t="s">
        <v>19</v>
      </c>
      <c r="B43" s="171"/>
      <c r="C43" s="74"/>
      <c r="D43" s="74"/>
      <c r="E43" s="74"/>
      <c r="F43" s="74"/>
      <c r="G43" s="74"/>
      <c r="H43" s="75"/>
      <c r="I43" s="75"/>
    </row>
    <row r="44" spans="1:9" ht="7.5" customHeight="1" x14ac:dyDescent="0.25">
      <c r="A44" s="171"/>
      <c r="B44" s="171"/>
      <c r="C44" s="74"/>
      <c r="D44" s="74"/>
      <c r="E44" s="74"/>
      <c r="F44" s="74"/>
      <c r="G44" s="74"/>
      <c r="H44" s="75"/>
      <c r="I44" s="75"/>
    </row>
    <row r="45" spans="1:9" ht="12.75" customHeight="1" x14ac:dyDescent="0.25">
      <c r="A45" s="171" t="s">
        <v>20</v>
      </c>
      <c r="B45" s="171"/>
      <c r="C45" s="74"/>
      <c r="D45" s="74"/>
      <c r="E45" s="74"/>
      <c r="F45" s="100">
        <f>F22</f>
        <v>0</v>
      </c>
      <c r="G45" s="74"/>
      <c r="H45" s="75"/>
      <c r="I45" s="75"/>
    </row>
    <row r="46" spans="1:9" ht="14.25" customHeight="1" thickBot="1" x14ac:dyDescent="0.3">
      <c r="A46" s="171" t="s">
        <v>21</v>
      </c>
      <c r="B46" s="171"/>
      <c r="C46" s="74"/>
      <c r="D46" s="74"/>
      <c r="E46" s="74"/>
      <c r="F46" s="101">
        <f>F40</f>
        <v>0</v>
      </c>
      <c r="G46" s="73" t="s">
        <v>16</v>
      </c>
      <c r="H46" s="75"/>
      <c r="I46" s="75"/>
    </row>
    <row r="47" spans="1:9" ht="14.25" customHeight="1" thickTop="1" x14ac:dyDescent="0.25">
      <c r="A47" s="171" t="s">
        <v>22</v>
      </c>
      <c r="B47" s="171"/>
      <c r="C47" s="74"/>
      <c r="D47" s="74"/>
      <c r="E47" s="74"/>
      <c r="F47" s="100">
        <f>IF(F45-F46&lt;=0,0,F45-F46)</f>
        <v>0</v>
      </c>
      <c r="G47" s="74"/>
      <c r="H47" s="75"/>
      <c r="I47" s="75"/>
    </row>
    <row r="48" spans="1:9" ht="9.75" customHeight="1" x14ac:dyDescent="0.25">
      <c r="A48" s="171"/>
      <c r="B48" s="171"/>
      <c r="C48" s="74"/>
      <c r="D48" s="74"/>
      <c r="E48" s="74"/>
      <c r="F48" s="74"/>
      <c r="G48" s="74"/>
      <c r="H48" s="75"/>
      <c r="I48" s="75"/>
    </row>
    <row r="49" spans="1:9" ht="12.75" customHeight="1" x14ac:dyDescent="0.25">
      <c r="A49" s="171" t="s">
        <v>23</v>
      </c>
      <c r="B49" s="171"/>
      <c r="C49" s="74"/>
      <c r="D49" s="100">
        <f>F47</f>
        <v>0</v>
      </c>
      <c r="E49" s="74" t="str">
        <f>parameters!I13</f>
        <v>x 22,93% (E)</v>
      </c>
      <c r="F49" s="100">
        <f>F47*parameters!E13%</f>
        <v>0</v>
      </c>
      <c r="G49" s="74"/>
      <c r="H49" s="75"/>
      <c r="I49" s="75"/>
    </row>
    <row r="50" spans="1:9" ht="15.75" thickBot="1" x14ac:dyDescent="0.3">
      <c r="A50" s="171" t="s">
        <v>24</v>
      </c>
      <c r="B50" s="171"/>
      <c r="C50" s="74"/>
      <c r="D50" s="74"/>
      <c r="E50" s="74"/>
      <c r="F50" s="101">
        <f>F46</f>
        <v>0</v>
      </c>
      <c r="G50" s="74"/>
      <c r="H50" s="75"/>
      <c r="I50" s="75"/>
    </row>
    <row r="51" spans="1:9" ht="15.75" thickTop="1" x14ac:dyDescent="0.25">
      <c r="A51" s="181" t="s">
        <v>37</v>
      </c>
      <c r="B51" s="171"/>
      <c r="C51" s="74"/>
      <c r="D51" s="74"/>
      <c r="E51" s="74"/>
      <c r="F51" s="95">
        <f>IF(F49-F50&lt;=0,0,F49-F50)</f>
        <v>0</v>
      </c>
      <c r="G51" s="74"/>
      <c r="H51" s="75"/>
      <c r="I51" s="75"/>
    </row>
    <row r="52" spans="1:9" ht="9.75" customHeight="1" x14ac:dyDescent="0.25">
      <c r="A52" s="171"/>
      <c r="B52" s="171"/>
      <c r="C52" s="74"/>
      <c r="D52" s="74"/>
      <c r="E52" s="122"/>
      <c r="F52" s="74"/>
      <c r="G52" s="74"/>
      <c r="H52" s="75"/>
      <c r="I52" s="75"/>
    </row>
    <row r="53" spans="1:9" ht="14.25" customHeight="1" x14ac:dyDescent="0.25">
      <c r="A53" s="171"/>
      <c r="B53" s="298" t="s">
        <v>165</v>
      </c>
      <c r="C53" s="74"/>
      <c r="D53" s="74"/>
      <c r="E53" s="122"/>
      <c r="F53" s="74"/>
      <c r="G53" s="74"/>
      <c r="H53" s="75"/>
      <c r="I53" s="75"/>
    </row>
    <row r="54" spans="1:9" ht="9.75" customHeight="1" x14ac:dyDescent="0.25">
      <c r="A54" s="171"/>
      <c r="B54" s="171"/>
      <c r="C54" s="74"/>
      <c r="D54" s="74"/>
      <c r="E54" s="122"/>
      <c r="F54" s="74"/>
      <c r="G54" s="74"/>
      <c r="H54" s="75"/>
      <c r="I54" s="75"/>
    </row>
    <row r="55" spans="1:9" ht="9.75" customHeight="1" x14ac:dyDescent="0.25">
      <c r="A55" s="171"/>
      <c r="B55" s="171"/>
      <c r="C55" s="74"/>
      <c r="D55" s="74"/>
      <c r="E55" s="122"/>
      <c r="F55" s="74"/>
      <c r="G55" s="74"/>
      <c r="H55" s="75"/>
      <c r="I55" s="75"/>
    </row>
    <row r="56" spans="1:9" ht="9.75" customHeight="1" x14ac:dyDescent="0.25">
      <c r="A56" s="171"/>
      <c r="B56" s="171"/>
      <c r="C56" s="74"/>
      <c r="D56" s="74"/>
      <c r="E56" s="122"/>
      <c r="F56" s="74"/>
      <c r="G56" s="74"/>
      <c r="H56" s="75"/>
      <c r="I56" s="75"/>
    </row>
    <row r="57" spans="1:9" ht="9.75" customHeight="1" x14ac:dyDescent="0.25">
      <c r="A57" s="171"/>
      <c r="B57" s="171"/>
      <c r="C57" s="74"/>
      <c r="D57" s="74"/>
      <c r="E57" s="122"/>
      <c r="F57" s="74"/>
      <c r="G57" s="74"/>
      <c r="H57" s="75"/>
      <c r="I57" s="75"/>
    </row>
    <row r="58" spans="1:9" ht="27" customHeight="1" x14ac:dyDescent="0.25">
      <c r="A58" s="171"/>
      <c r="B58" s="171"/>
      <c r="C58" s="74"/>
      <c r="D58" s="74"/>
      <c r="E58" s="122"/>
      <c r="F58" s="74"/>
      <c r="G58" s="74"/>
      <c r="H58" s="75"/>
      <c r="I58" s="75"/>
    </row>
    <row r="59" spans="1:9" ht="12.75" customHeight="1" x14ac:dyDescent="0.25">
      <c r="A59" s="73" t="s">
        <v>103</v>
      </c>
      <c r="B59" s="171"/>
      <c r="C59" s="74"/>
      <c r="D59" s="74"/>
      <c r="E59" s="74"/>
      <c r="F59" s="74"/>
      <c r="G59" s="74"/>
      <c r="H59" s="75"/>
      <c r="I59" s="75"/>
    </row>
    <row r="60" spans="1:9" ht="9.75" customHeight="1" x14ac:dyDescent="0.25">
      <c r="A60" s="171"/>
      <c r="B60" s="171"/>
      <c r="C60" s="74"/>
      <c r="D60" s="74"/>
      <c r="E60" s="74"/>
      <c r="F60" s="74"/>
      <c r="G60" s="74"/>
      <c r="H60" s="75"/>
      <c r="I60" s="75"/>
    </row>
    <row r="61" spans="1:9" ht="12.75" customHeight="1" x14ac:dyDescent="0.25">
      <c r="A61" s="171" t="s">
        <v>20</v>
      </c>
      <c r="B61" s="171"/>
      <c r="C61" s="74"/>
      <c r="D61" s="74"/>
      <c r="E61" s="100">
        <f>F20</f>
        <v>0</v>
      </c>
      <c r="F61" s="74"/>
      <c r="G61" s="74"/>
      <c r="H61" s="75"/>
      <c r="I61" s="98"/>
    </row>
    <row r="62" spans="1:9" ht="12.75" customHeight="1" x14ac:dyDescent="0.25">
      <c r="A62" s="171" t="s">
        <v>31</v>
      </c>
      <c r="B62" s="171"/>
      <c r="C62" s="74"/>
      <c r="D62" s="74"/>
      <c r="E62" s="100">
        <f>F21</f>
        <v>0</v>
      </c>
      <c r="F62" s="74"/>
      <c r="G62" s="74"/>
      <c r="H62" s="75"/>
      <c r="I62" s="75"/>
    </row>
    <row r="63" spans="1:9" ht="14.25" customHeight="1" thickBot="1" x14ac:dyDescent="0.3">
      <c r="A63" s="171" t="s">
        <v>32</v>
      </c>
      <c r="B63" s="171"/>
      <c r="C63" s="74"/>
      <c r="D63" s="74"/>
      <c r="E63" s="101">
        <f>IF(F51&lt;0.1,0,F51)</f>
        <v>0</v>
      </c>
      <c r="F63" s="74"/>
      <c r="G63" s="74"/>
      <c r="H63" s="75"/>
      <c r="I63" s="75"/>
    </row>
    <row r="64" spans="1:9" ht="15.75" thickTop="1" x14ac:dyDescent="0.25">
      <c r="A64" s="171" t="s">
        <v>33</v>
      </c>
      <c r="B64" s="171"/>
      <c r="C64" s="74"/>
      <c r="D64" s="74"/>
      <c r="E64" s="100">
        <f>SUM(E61:E63)</f>
        <v>0</v>
      </c>
      <c r="F64" s="74"/>
      <c r="G64" s="74"/>
      <c r="H64" s="75"/>
      <c r="I64" s="75"/>
    </row>
    <row r="65" spans="1:9" ht="12.75" customHeight="1" x14ac:dyDescent="0.25">
      <c r="A65" s="171"/>
      <c r="B65" s="171"/>
      <c r="C65" s="74"/>
      <c r="D65" s="74"/>
      <c r="E65" s="74"/>
      <c r="F65" s="74"/>
      <c r="G65" s="74"/>
      <c r="H65" s="75"/>
      <c r="I65" s="75"/>
    </row>
    <row r="66" spans="1:9" ht="12.75" customHeight="1" x14ac:dyDescent="0.25">
      <c r="A66" s="171"/>
      <c r="B66" s="171"/>
      <c r="C66" s="74"/>
      <c r="D66" s="74"/>
      <c r="E66" s="74"/>
      <c r="F66" s="74"/>
      <c r="G66" s="74"/>
      <c r="H66" s="75"/>
      <c r="I66" s="75"/>
    </row>
    <row r="67" spans="1:9" ht="12" customHeight="1" x14ac:dyDescent="0.25">
      <c r="A67" s="171"/>
      <c r="B67" s="171"/>
      <c r="C67" s="74"/>
      <c r="D67" s="74"/>
      <c r="E67" s="74"/>
      <c r="F67" s="74"/>
      <c r="G67" s="74"/>
      <c r="H67" s="75"/>
      <c r="I67" s="75"/>
    </row>
    <row r="68" spans="1:9" x14ac:dyDescent="0.25">
      <c r="A68" s="259" t="s">
        <v>99</v>
      </c>
      <c r="B68" s="259"/>
      <c r="C68" s="259"/>
      <c r="D68" s="259"/>
      <c r="E68" s="260"/>
      <c r="F68" s="261"/>
      <c r="G68" s="129"/>
      <c r="H68" s="75"/>
      <c r="I68" s="75"/>
    </row>
    <row r="69" spans="1:9" ht="10.5" customHeight="1" x14ac:dyDescent="0.25">
      <c r="A69" s="126"/>
      <c r="B69" s="126"/>
      <c r="C69" s="126"/>
      <c r="D69" s="126"/>
      <c r="E69" s="128"/>
      <c r="F69" s="171"/>
      <c r="G69" s="74"/>
      <c r="H69" s="75"/>
      <c r="I69" s="75"/>
    </row>
    <row r="70" spans="1:9" ht="12.75" customHeight="1" x14ac:dyDescent="0.25">
      <c r="A70" s="126"/>
      <c r="B70" s="126" t="s">
        <v>100</v>
      </c>
      <c r="C70" s="126"/>
      <c r="D70" s="128">
        <f>F10-F20</f>
        <v>0</v>
      </c>
      <c r="E70" s="128"/>
      <c r="F70" s="95"/>
      <c r="G70" s="74"/>
      <c r="H70" s="75"/>
      <c r="I70" s="75"/>
    </row>
    <row r="71" spans="1:9" ht="12" customHeight="1" x14ac:dyDescent="0.25">
      <c r="A71" s="126"/>
      <c r="B71" s="126"/>
      <c r="C71" s="126"/>
      <c r="D71" s="126"/>
      <c r="E71" s="128"/>
      <c r="F71" s="171"/>
      <c r="G71" s="74"/>
      <c r="H71" s="75"/>
      <c r="I71" s="98"/>
    </row>
    <row r="72" spans="1:9" ht="12.75" customHeight="1" thickBot="1" x14ac:dyDescent="0.3">
      <c r="A72" s="126"/>
      <c r="B72" s="126" t="s">
        <v>101</v>
      </c>
      <c r="C72" s="126"/>
      <c r="D72" s="264">
        <f>F13-E63</f>
        <v>0</v>
      </c>
      <c r="E72" s="128"/>
      <c r="F72" s="95"/>
      <c r="G72" s="1"/>
    </row>
    <row r="73" spans="1:9" ht="15" customHeight="1" thickTop="1" x14ac:dyDescent="0.25">
      <c r="A73" s="265"/>
      <c r="B73" s="265" t="s">
        <v>102</v>
      </c>
      <c r="C73" s="265"/>
      <c r="D73" s="266">
        <f>SUM(D70:D72)</f>
        <v>0</v>
      </c>
      <c r="E73" s="266"/>
      <c r="F73" s="95"/>
      <c r="G73" s="1"/>
      <c r="I73" s="2"/>
    </row>
    <row r="74" spans="1:9" x14ac:dyDescent="0.25">
      <c r="A74" s="171"/>
      <c r="B74" s="171"/>
      <c r="C74" s="171"/>
      <c r="D74" s="171"/>
      <c r="E74" s="171"/>
      <c r="F74" s="171"/>
      <c r="G74" s="1"/>
    </row>
    <row r="75" spans="1:9" x14ac:dyDescent="0.25">
      <c r="A75" s="171"/>
      <c r="B75" s="171"/>
      <c r="C75" s="171"/>
      <c r="D75" s="171"/>
      <c r="E75" s="171"/>
      <c r="F75" s="171"/>
      <c r="G75" s="1"/>
    </row>
    <row r="76" spans="1:9" x14ac:dyDescent="0.25">
      <c r="A76" s="171"/>
      <c r="B76" s="171"/>
      <c r="C76" s="171"/>
      <c r="D76" s="171"/>
      <c r="E76" s="171"/>
      <c r="F76" s="171"/>
      <c r="G76" s="1"/>
    </row>
    <row r="77" spans="1:9" x14ac:dyDescent="0.25">
      <c r="A77" s="171"/>
      <c r="B77" s="171"/>
      <c r="C77" s="171"/>
      <c r="D77" s="171"/>
      <c r="E77" s="171"/>
      <c r="F77" s="171"/>
      <c r="G77" s="1"/>
    </row>
    <row r="78" spans="1:9" x14ac:dyDescent="0.25">
      <c r="A78" s="171"/>
      <c r="B78" s="200" t="s">
        <v>38</v>
      </c>
      <c r="C78" s="201"/>
      <c r="D78" s="201"/>
      <c r="E78" s="201"/>
      <c r="F78" s="202"/>
      <c r="G78" s="1"/>
    </row>
    <row r="79" spans="1:9" x14ac:dyDescent="0.25">
      <c r="A79" s="171"/>
      <c r="B79" s="203"/>
      <c r="C79" s="140"/>
      <c r="D79" s="140"/>
      <c r="E79" s="140"/>
      <c r="F79" s="204"/>
      <c r="G79" s="1"/>
    </row>
    <row r="80" spans="1:9" x14ac:dyDescent="0.25">
      <c r="A80" s="1"/>
      <c r="B80" s="6"/>
      <c r="C80" s="7"/>
      <c r="D80" s="7"/>
      <c r="E80" s="7"/>
      <c r="F80" s="8"/>
      <c r="G80" s="1"/>
    </row>
    <row r="81" spans="1:7" x14ac:dyDescent="0.25">
      <c r="A81" s="1"/>
      <c r="B81" s="6"/>
      <c r="C81" s="7"/>
      <c r="D81" s="7"/>
      <c r="E81" s="7"/>
      <c r="F81" s="8"/>
      <c r="G81" s="1"/>
    </row>
    <row r="82" spans="1:7" x14ac:dyDescent="0.25">
      <c r="A82" s="1"/>
      <c r="B82" s="6"/>
      <c r="C82" s="7"/>
      <c r="D82" s="7"/>
      <c r="E82" s="7"/>
      <c r="F82" s="8"/>
      <c r="G82" s="1"/>
    </row>
    <row r="83" spans="1:7" x14ac:dyDescent="0.25">
      <c r="A83" s="1"/>
      <c r="B83" s="6"/>
      <c r="C83" s="7"/>
      <c r="D83" s="7"/>
      <c r="E83" s="7"/>
      <c r="F83" s="8"/>
      <c r="G83" s="1"/>
    </row>
    <row r="84" spans="1:7" x14ac:dyDescent="0.25">
      <c r="A84" s="1"/>
      <c r="B84" s="6"/>
      <c r="C84" s="7"/>
      <c r="D84" s="7"/>
      <c r="E84" s="7"/>
      <c r="F84" s="8"/>
      <c r="G84" s="1"/>
    </row>
    <row r="85" spans="1:7" x14ac:dyDescent="0.25">
      <c r="A85" s="1"/>
      <c r="B85" s="6"/>
      <c r="C85" s="7"/>
      <c r="D85" s="7"/>
      <c r="E85" s="7"/>
      <c r="F85" s="8"/>
      <c r="G85" s="1"/>
    </row>
    <row r="86" spans="1:7" x14ac:dyDescent="0.25">
      <c r="A86" s="1"/>
      <c r="B86" s="6"/>
      <c r="C86" s="7"/>
      <c r="D86" s="7"/>
      <c r="E86" s="7"/>
      <c r="F86" s="8"/>
      <c r="G86" s="1"/>
    </row>
    <row r="87" spans="1:7" x14ac:dyDescent="0.25">
      <c r="A87" s="1"/>
      <c r="B87" s="6"/>
      <c r="C87" s="7"/>
      <c r="D87" s="7"/>
      <c r="E87" s="7"/>
      <c r="F87" s="8"/>
      <c r="G87" s="1"/>
    </row>
    <row r="88" spans="1:7" x14ac:dyDescent="0.25">
      <c r="A88" s="1"/>
      <c r="B88" s="6"/>
      <c r="C88" s="7"/>
      <c r="D88" s="7"/>
      <c r="E88" s="7"/>
      <c r="F88" s="8"/>
      <c r="G88" s="1"/>
    </row>
    <row r="89" spans="1:7" x14ac:dyDescent="0.25">
      <c r="A89" s="1"/>
      <c r="B89" s="6"/>
      <c r="C89" s="7"/>
      <c r="D89" s="7"/>
      <c r="E89" s="7"/>
      <c r="F89" s="8"/>
      <c r="G89" s="1"/>
    </row>
    <row r="90" spans="1:7" x14ac:dyDescent="0.25">
      <c r="A90" s="1"/>
      <c r="B90" s="6"/>
      <c r="C90" s="7"/>
      <c r="D90" s="7"/>
      <c r="E90" s="7"/>
      <c r="F90" s="8"/>
      <c r="G90" s="1"/>
    </row>
    <row r="91" spans="1:7" x14ac:dyDescent="0.25">
      <c r="A91" s="1"/>
      <c r="B91" s="6"/>
      <c r="C91" s="7"/>
      <c r="D91" s="7"/>
      <c r="E91" s="7"/>
      <c r="F91" s="8"/>
      <c r="G91" s="1"/>
    </row>
    <row r="92" spans="1:7" x14ac:dyDescent="0.25">
      <c r="A92" s="1"/>
      <c r="B92" s="6"/>
      <c r="C92" s="7"/>
      <c r="D92" s="7"/>
      <c r="E92" s="7"/>
      <c r="F92" s="8"/>
      <c r="G92" s="1"/>
    </row>
    <row r="93" spans="1:7" x14ac:dyDescent="0.25">
      <c r="A93" s="1"/>
      <c r="B93" s="9"/>
      <c r="C93" s="4"/>
      <c r="D93" s="4"/>
      <c r="E93" s="4"/>
      <c r="F93" s="5"/>
      <c r="G93" s="1"/>
    </row>
    <row r="94" spans="1:7" x14ac:dyDescent="0.25">
      <c r="A94" s="1"/>
      <c r="B94" s="298" t="s">
        <v>165</v>
      </c>
      <c r="C94" s="7"/>
      <c r="D94" s="7"/>
      <c r="E94" s="7"/>
      <c r="F94" s="7"/>
      <c r="G94" s="1"/>
    </row>
    <row r="95" spans="1:7" x14ac:dyDescent="0.25">
      <c r="A95" s="1"/>
      <c r="B95" s="7"/>
      <c r="C95" s="7"/>
      <c r="D95" s="7"/>
      <c r="E95" s="7"/>
      <c r="F95" s="7"/>
      <c r="G95" s="1"/>
    </row>
    <row r="96" spans="1:7" x14ac:dyDescent="0.25">
      <c r="A96" s="1"/>
      <c r="B96" s="7"/>
      <c r="C96" s="7"/>
      <c r="D96" s="7"/>
      <c r="E96" s="7"/>
      <c r="F96" s="7"/>
      <c r="G96" s="1"/>
    </row>
    <row r="97" spans="1:7" x14ac:dyDescent="0.25">
      <c r="A97" s="1"/>
      <c r="B97" s="7"/>
      <c r="C97" s="7"/>
      <c r="D97" s="7"/>
      <c r="E97" s="7"/>
      <c r="F97" s="7"/>
      <c r="G97" s="1"/>
    </row>
    <row r="98" spans="1:7" x14ac:dyDescent="0.25">
      <c r="A98" s="1"/>
      <c r="B98" s="7"/>
      <c r="C98" s="7"/>
      <c r="D98" s="7"/>
      <c r="E98" s="7"/>
      <c r="F98" s="7"/>
      <c r="G98" s="1"/>
    </row>
    <row r="99" spans="1:7" x14ac:dyDescent="0.25">
      <c r="A99" s="1"/>
      <c r="B99" s="7"/>
      <c r="C99" s="7"/>
      <c r="D99" s="7"/>
      <c r="E99" s="7"/>
      <c r="F99" s="7"/>
      <c r="G99" s="1"/>
    </row>
    <row r="100" spans="1:7" x14ac:dyDescent="0.25">
      <c r="A100" s="1"/>
      <c r="B100" s="7"/>
      <c r="C100" s="7"/>
      <c r="D100" s="7"/>
      <c r="E100" s="7"/>
      <c r="F100" s="7"/>
      <c r="G100" s="1"/>
    </row>
    <row r="101" spans="1:7" x14ac:dyDescent="0.25">
      <c r="A101" s="1"/>
      <c r="B101" s="7"/>
      <c r="C101" s="7"/>
      <c r="D101" s="7"/>
      <c r="E101" s="7"/>
      <c r="F101" s="7"/>
      <c r="G101" s="1"/>
    </row>
    <row r="102" spans="1:7" x14ac:dyDescent="0.25">
      <c r="A102" s="1"/>
      <c r="B102" s="7"/>
      <c r="C102" s="7"/>
      <c r="D102" s="7"/>
      <c r="E102" s="7"/>
      <c r="F102" s="7"/>
      <c r="G102" s="1"/>
    </row>
    <row r="103" spans="1:7" x14ac:dyDescent="0.25">
      <c r="A103" s="1"/>
      <c r="B103" s="7"/>
      <c r="C103" s="7"/>
      <c r="D103" s="7"/>
      <c r="E103" s="7"/>
      <c r="F103" s="7"/>
      <c r="G103" s="1"/>
    </row>
    <row r="104" spans="1:7" x14ac:dyDescent="0.25">
      <c r="A104" s="1"/>
      <c r="B104" s="7"/>
      <c r="C104" s="7"/>
      <c r="D104" s="7"/>
      <c r="E104" s="7"/>
      <c r="F104" s="7"/>
      <c r="G104" s="1"/>
    </row>
    <row r="105" spans="1:7" x14ac:dyDescent="0.25">
      <c r="A105" s="1"/>
      <c r="B105" s="7"/>
      <c r="C105" s="7"/>
      <c r="D105" s="7"/>
      <c r="E105" s="7"/>
      <c r="F105" s="7"/>
      <c r="G105" s="1"/>
    </row>
    <row r="106" spans="1:7" x14ac:dyDescent="0.25">
      <c r="A106" s="1"/>
      <c r="B106" s="7"/>
      <c r="C106" s="7"/>
      <c r="D106" s="7"/>
      <c r="E106" s="7"/>
      <c r="F106" s="7"/>
      <c r="G106" s="1"/>
    </row>
    <row r="107" spans="1:7" x14ac:dyDescent="0.25">
      <c r="A107" s="1"/>
      <c r="B107" s="7"/>
      <c r="C107" s="7"/>
      <c r="D107" s="7"/>
      <c r="E107" s="7"/>
      <c r="F107" s="7"/>
      <c r="G107" s="1"/>
    </row>
    <row r="108" spans="1:7" x14ac:dyDescent="0.25">
      <c r="A108" s="1"/>
      <c r="B108" s="7"/>
      <c r="C108" s="7"/>
      <c r="D108" s="7"/>
      <c r="E108" s="7"/>
      <c r="F108" s="7"/>
      <c r="G108" s="1"/>
    </row>
    <row r="109" spans="1:7" x14ac:dyDescent="0.25">
      <c r="A109" s="1"/>
      <c r="B109" s="7"/>
      <c r="C109" s="7"/>
      <c r="D109" s="7"/>
      <c r="E109" s="7"/>
      <c r="F109" s="7"/>
      <c r="G109" s="1"/>
    </row>
    <row r="110" spans="1:7" x14ac:dyDescent="0.25">
      <c r="A110" s="1"/>
      <c r="B110" s="7"/>
      <c r="C110" s="7"/>
      <c r="D110" s="7"/>
      <c r="E110" s="7"/>
      <c r="F110" s="7"/>
      <c r="G110" s="1"/>
    </row>
    <row r="111" spans="1:7" x14ac:dyDescent="0.25">
      <c r="A111" s="1"/>
      <c r="B111" s="7"/>
      <c r="C111" s="7"/>
      <c r="D111" s="7"/>
      <c r="E111" s="7"/>
      <c r="F111" s="7"/>
      <c r="G111" s="1"/>
    </row>
    <row r="112" spans="1:7" x14ac:dyDescent="0.25">
      <c r="A112" s="1"/>
      <c r="B112" s="7"/>
      <c r="C112" s="7"/>
      <c r="D112" s="7"/>
      <c r="E112" s="7"/>
      <c r="F112" s="7"/>
      <c r="G112" s="1"/>
    </row>
    <row r="113" spans="1:7" x14ac:dyDescent="0.25">
      <c r="A113" s="1"/>
      <c r="B113" s="7"/>
      <c r="C113" s="7"/>
      <c r="D113" s="7"/>
      <c r="E113" s="7"/>
      <c r="F113" s="7"/>
      <c r="G113" s="1"/>
    </row>
    <row r="114" spans="1:7" x14ac:dyDescent="0.25">
      <c r="A114" s="1"/>
      <c r="B114" s="1"/>
      <c r="C114" s="1"/>
      <c r="D114" s="1"/>
      <c r="E114" s="1"/>
      <c r="F114" s="1"/>
      <c r="G114" s="1"/>
    </row>
  </sheetData>
  <sheetProtection algorithmName="SHA-512" hashValue="L7yhuy1lUNTDaKKfr4OlJa++WRIuizwFqcIi0E/wkzzyJyf5Kjq99dCz3CO+/s4SQOcH0Ep2VpC1UYz4gTbllw==" saltValue="fkInHl8I1jSbTEDQjFrzPw==" spinCount="100000" sheet="1" objects="1" scenarios="1" selectLockedCells="1"/>
  <phoneticPr fontId="5" type="noConversion"/>
  <pageMargins left="0.75" right="0.75" top="0.89" bottom="0.81" header="0.5" footer="0.5"/>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sheetPr>
  <dimension ref="A1:I114"/>
  <sheetViews>
    <sheetView showGridLines="0" topLeftCell="A64" workbookViewId="0">
      <selection activeCell="C94" sqref="C94"/>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33.75" customHeight="1" x14ac:dyDescent="0.25"/>
    <row r="2" spans="1:9" s="90" customFormat="1" ht="23.25" x14ac:dyDescent="0.35">
      <c r="A2" s="287" t="s">
        <v>144</v>
      </c>
      <c r="B2" s="276"/>
      <c r="C2" s="276"/>
      <c r="D2" s="276"/>
      <c r="E2" s="276"/>
      <c r="F2" s="276"/>
      <c r="G2" s="276"/>
    </row>
    <row r="3" spans="1:9" s="90" customFormat="1" ht="18.75" customHeight="1" x14ac:dyDescent="0.35">
      <c r="A3" s="288" t="s">
        <v>161</v>
      </c>
      <c r="B3" s="289"/>
      <c r="C3" s="276"/>
      <c r="D3" s="276"/>
      <c r="E3" s="276"/>
      <c r="F3" s="276"/>
      <c r="G3" s="276"/>
    </row>
    <row r="4" spans="1:9" s="90" customFormat="1" ht="17.25" customHeight="1" x14ac:dyDescent="0.25">
      <c r="A4" s="290" t="s">
        <v>106</v>
      </c>
      <c r="B4" s="289"/>
      <c r="C4" s="276"/>
      <c r="D4" s="276"/>
      <c r="E4" s="276"/>
      <c r="F4" s="276"/>
      <c r="G4" s="276"/>
    </row>
    <row r="5" spans="1:9" s="90" customFormat="1" ht="4.5" customHeight="1" x14ac:dyDescent="0.25">
      <c r="A5" s="290"/>
      <c r="B5" s="289"/>
      <c r="C5" s="276"/>
      <c r="D5" s="276"/>
      <c r="E5" s="276"/>
      <c r="F5" s="276"/>
      <c r="G5" s="276"/>
    </row>
    <row r="6" spans="1:9" ht="12.75" customHeight="1" x14ac:dyDescent="0.25">
      <c r="A6" s="73"/>
      <c r="B6" s="1"/>
      <c r="C6" s="1"/>
      <c r="D6" s="1"/>
      <c r="E6" s="1"/>
      <c r="F6" s="1"/>
      <c r="G6" s="1"/>
      <c r="H6" s="75"/>
      <c r="I6" s="75"/>
    </row>
    <row r="7" spans="1:9" ht="13.5" customHeight="1" x14ac:dyDescent="0.25">
      <c r="A7" s="73"/>
      <c r="B7" s="163" t="s">
        <v>112</v>
      </c>
      <c r="C7" s="212"/>
      <c r="D7" s="212"/>
      <c r="E7" s="213"/>
      <c r="F7" s="171"/>
      <c r="G7" s="1"/>
      <c r="H7" s="75"/>
      <c r="I7" s="75"/>
    </row>
    <row r="8" spans="1:9" ht="13.5" customHeight="1" x14ac:dyDescent="0.25">
      <c r="A8" s="73"/>
      <c r="B8" s="166" t="s">
        <v>1</v>
      </c>
      <c r="C8" s="214"/>
      <c r="D8" s="214"/>
      <c r="E8" s="215"/>
      <c r="F8" s="171"/>
      <c r="G8" s="1"/>
      <c r="H8" s="75"/>
      <c r="I8" s="75"/>
    </row>
    <row r="9" spans="1:9" ht="12.75" customHeight="1" x14ac:dyDescent="0.25">
      <c r="A9" s="73"/>
      <c r="B9" s="171"/>
      <c r="C9" s="171"/>
      <c r="D9" s="171"/>
      <c r="E9" s="171"/>
      <c r="F9" s="171"/>
      <c r="G9" s="1"/>
      <c r="H9" s="75"/>
      <c r="I9" s="75"/>
    </row>
    <row r="10" spans="1:9" ht="12.75" customHeight="1" x14ac:dyDescent="0.25">
      <c r="A10" s="73"/>
      <c r="B10" s="171" t="s">
        <v>143</v>
      </c>
      <c r="C10" s="171"/>
      <c r="D10" s="171"/>
      <c r="E10" s="171"/>
      <c r="F10" s="171"/>
      <c r="G10" s="1"/>
      <c r="H10" s="75"/>
      <c r="I10" s="75"/>
    </row>
    <row r="11" spans="1:9" ht="12.75" customHeight="1" x14ac:dyDescent="0.25">
      <c r="A11" s="73"/>
      <c r="B11" s="171"/>
      <c r="C11" s="171"/>
      <c r="D11" s="171"/>
      <c r="E11" s="277" t="s">
        <v>88</v>
      </c>
      <c r="F11" s="278">
        <v>0</v>
      </c>
      <c r="G11" s="1"/>
      <c r="H11" s="75"/>
      <c r="I11" s="75"/>
    </row>
    <row r="12" spans="1:9" ht="12.75" customHeight="1" x14ac:dyDescent="0.25">
      <c r="A12" s="73"/>
      <c r="B12" s="171"/>
      <c r="C12" s="171"/>
      <c r="D12" s="171"/>
      <c r="E12" s="277" t="s">
        <v>89</v>
      </c>
      <c r="F12" s="278">
        <v>0</v>
      </c>
      <c r="G12" s="1"/>
      <c r="H12" s="75"/>
      <c r="I12" s="75"/>
    </row>
    <row r="13" spans="1:9" ht="12.75" customHeight="1" x14ac:dyDescent="0.25">
      <c r="A13" s="73"/>
      <c r="B13" s="171"/>
      <c r="C13" s="171"/>
      <c r="D13" s="171"/>
      <c r="E13" s="277" t="s">
        <v>90</v>
      </c>
      <c r="F13" s="278">
        <v>0</v>
      </c>
      <c r="G13" s="1"/>
      <c r="H13" s="75"/>
      <c r="I13" s="75"/>
    </row>
    <row r="14" spans="1:9" ht="12.75" customHeight="1" x14ac:dyDescent="0.25">
      <c r="A14" s="73"/>
      <c r="B14" s="171"/>
      <c r="C14" s="171"/>
      <c r="D14" s="171"/>
      <c r="E14" s="277" t="s">
        <v>91</v>
      </c>
      <c r="F14" s="278">
        <v>0</v>
      </c>
      <c r="G14" s="1"/>
      <c r="H14" s="75"/>
      <c r="I14" s="75"/>
    </row>
    <row r="15" spans="1:9" ht="9.75" customHeight="1" x14ac:dyDescent="0.25">
      <c r="A15" s="73"/>
      <c r="B15" s="171"/>
      <c r="C15" s="171"/>
      <c r="D15" s="171"/>
      <c r="E15" s="277"/>
      <c r="F15" s="179"/>
      <c r="G15" s="1"/>
      <c r="H15" s="75"/>
      <c r="I15" s="75"/>
    </row>
    <row r="16" spans="1:9" ht="12.75" customHeight="1" x14ac:dyDescent="0.25">
      <c r="A16" s="73"/>
      <c r="B16" s="174" t="s">
        <v>92</v>
      </c>
      <c r="C16" s="171"/>
      <c r="D16" s="171"/>
      <c r="E16" s="277"/>
      <c r="F16" s="279">
        <v>0</v>
      </c>
      <c r="G16" s="1"/>
      <c r="H16" s="75"/>
      <c r="I16" s="75"/>
    </row>
    <row r="17" spans="1:9" ht="12.75" customHeight="1" x14ac:dyDescent="0.25">
      <c r="A17" s="73"/>
      <c r="B17" s="171" t="s">
        <v>93</v>
      </c>
      <c r="C17" s="171"/>
      <c r="D17" s="171"/>
      <c r="E17" s="277"/>
      <c r="F17" s="279">
        <v>0</v>
      </c>
      <c r="G17" s="1"/>
      <c r="H17" s="75"/>
      <c r="I17" s="75"/>
    </row>
    <row r="18" spans="1:9" ht="9" customHeight="1" x14ac:dyDescent="0.25">
      <c r="A18" s="73"/>
      <c r="B18" s="171"/>
      <c r="C18" s="277"/>
      <c r="D18" s="179" t="s">
        <v>39</v>
      </c>
      <c r="E18" s="171"/>
      <c r="F18" s="171"/>
      <c r="G18" s="1"/>
      <c r="H18" s="75"/>
      <c r="I18" s="75"/>
    </row>
    <row r="19" spans="1:9" ht="12.75" customHeight="1" x14ac:dyDescent="0.25">
      <c r="A19" s="73" t="s">
        <v>94</v>
      </c>
      <c r="B19" s="171"/>
      <c r="C19" s="277"/>
      <c r="D19" s="179" t="s">
        <v>39</v>
      </c>
      <c r="E19" s="171"/>
      <c r="F19" s="171"/>
      <c r="G19" s="1"/>
      <c r="H19" s="75"/>
      <c r="I19" s="75"/>
    </row>
    <row r="20" spans="1:9" ht="9" customHeight="1" x14ac:dyDescent="0.25">
      <c r="A20" s="73"/>
      <c r="B20" s="171"/>
      <c r="C20" s="74"/>
      <c r="D20" s="74"/>
      <c r="E20" s="74"/>
      <c r="F20" s="74"/>
      <c r="G20" s="74"/>
      <c r="H20" s="75"/>
      <c r="I20" s="75"/>
    </row>
    <row r="21" spans="1:9" ht="12.75" customHeight="1" x14ac:dyDescent="0.25">
      <c r="A21" s="74" t="s">
        <v>95</v>
      </c>
      <c r="B21" s="171"/>
      <c r="C21" s="74"/>
      <c r="D21" s="74"/>
      <c r="E21" s="74"/>
      <c r="F21" s="280">
        <f>F11-F16-F17</f>
        <v>0</v>
      </c>
      <c r="G21" s="74"/>
      <c r="H21" s="75"/>
      <c r="I21" s="75"/>
    </row>
    <row r="22" spans="1:9" ht="12.75" customHeight="1" thickBot="1" x14ac:dyDescent="0.3">
      <c r="A22" s="75" t="s">
        <v>96</v>
      </c>
      <c r="B22" s="174"/>
      <c r="C22" s="74"/>
      <c r="D22" s="74"/>
      <c r="E22" s="75"/>
      <c r="F22" s="247">
        <f>F12+F17</f>
        <v>0</v>
      </c>
      <c r="G22" s="74"/>
      <c r="H22" s="75"/>
      <c r="I22" s="75"/>
    </row>
    <row r="23" spans="1:9" ht="12.75" customHeight="1" thickTop="1" x14ac:dyDescent="0.25">
      <c r="A23" s="74" t="s">
        <v>97</v>
      </c>
      <c r="B23" s="171"/>
      <c r="C23" s="74"/>
      <c r="D23" s="74"/>
      <c r="E23" s="74"/>
      <c r="F23" s="248">
        <f>F21+F22</f>
        <v>0</v>
      </c>
      <c r="G23" s="74"/>
      <c r="H23" s="75"/>
      <c r="I23" s="75"/>
    </row>
    <row r="24" spans="1:9" ht="9.75" customHeight="1" x14ac:dyDescent="0.25">
      <c r="A24" s="171"/>
      <c r="B24" s="171"/>
      <c r="C24" s="74"/>
      <c r="D24" s="74"/>
      <c r="E24" s="74"/>
      <c r="F24" s="74"/>
      <c r="G24" s="74"/>
      <c r="H24" s="75"/>
      <c r="I24" s="75"/>
    </row>
    <row r="25" spans="1:9" x14ac:dyDescent="0.25">
      <c r="A25" s="73" t="s">
        <v>158</v>
      </c>
      <c r="B25" s="171"/>
      <c r="C25" s="74"/>
      <c r="D25" s="74"/>
      <c r="E25" s="74"/>
      <c r="F25" s="74"/>
      <c r="G25" s="74"/>
      <c r="H25" s="75"/>
      <c r="I25" s="75"/>
    </row>
    <row r="26" spans="1:9" ht="9.75" customHeight="1" x14ac:dyDescent="0.25">
      <c r="A26" s="171"/>
      <c r="B26" s="171"/>
      <c r="C26" s="74"/>
      <c r="D26" s="74"/>
      <c r="E26" s="100"/>
      <c r="F26" s="74"/>
      <c r="G26" s="74"/>
      <c r="H26" s="75"/>
      <c r="I26" s="75"/>
    </row>
    <row r="27" spans="1:9" ht="13.5" customHeight="1" x14ac:dyDescent="0.25">
      <c r="A27" s="171" t="s">
        <v>5</v>
      </c>
      <c r="B27" s="171"/>
      <c r="C27" s="74"/>
      <c r="D27" s="249">
        <v>0</v>
      </c>
      <c r="E27" s="173">
        <f>D27*parameters!E4/12</f>
        <v>0</v>
      </c>
      <c r="F27" s="74"/>
      <c r="G27" s="74"/>
      <c r="H27" s="75"/>
      <c r="I27" s="75"/>
    </row>
    <row r="28" spans="1:9" ht="12.75" customHeight="1" x14ac:dyDescent="0.25">
      <c r="A28" s="171" t="s">
        <v>6</v>
      </c>
      <c r="B28" s="171"/>
      <c r="C28" s="74"/>
      <c r="D28" s="75"/>
      <c r="E28" s="223"/>
      <c r="F28" s="74"/>
      <c r="G28" s="74"/>
      <c r="H28" s="75"/>
      <c r="I28" s="75"/>
    </row>
    <row r="29" spans="1:9" ht="12.75" customHeight="1" x14ac:dyDescent="0.25">
      <c r="A29" s="73">
        <v>1</v>
      </c>
      <c r="B29" s="171" t="s">
        <v>7</v>
      </c>
      <c r="C29" s="74"/>
      <c r="D29" s="250">
        <v>0</v>
      </c>
      <c r="E29" s="173">
        <f>IF(D29=0,0,(D29/D30)*parameters!E4/12)</f>
        <v>0</v>
      </c>
      <c r="F29" s="74"/>
      <c r="G29" s="74"/>
      <c r="H29" s="75"/>
      <c r="I29" s="75"/>
    </row>
    <row r="30" spans="1:9" ht="13.5" customHeight="1" x14ac:dyDescent="0.25">
      <c r="A30" s="171"/>
      <c r="B30" s="171" t="s">
        <v>8</v>
      </c>
      <c r="C30" s="74"/>
      <c r="D30" s="251">
        <v>0</v>
      </c>
      <c r="E30" s="223"/>
      <c r="F30" s="74"/>
      <c r="G30" s="74"/>
      <c r="H30" s="75"/>
      <c r="I30" s="75"/>
    </row>
    <row r="31" spans="1:9" ht="12.75" customHeight="1" x14ac:dyDescent="0.25">
      <c r="A31" s="73">
        <v>2</v>
      </c>
      <c r="B31" s="171" t="s">
        <v>7</v>
      </c>
      <c r="C31" s="74"/>
      <c r="D31" s="250">
        <v>0</v>
      </c>
      <c r="E31" s="173">
        <f>IF(D31=0,0,(D31/D32)*parameters!E4/12)</f>
        <v>0</v>
      </c>
      <c r="F31" s="74"/>
      <c r="G31" s="74"/>
      <c r="H31" s="75"/>
      <c r="I31" s="75"/>
    </row>
    <row r="32" spans="1:9" ht="13.5" customHeight="1" x14ac:dyDescent="0.25">
      <c r="A32" s="171"/>
      <c r="B32" s="171" t="s">
        <v>8</v>
      </c>
      <c r="C32" s="74"/>
      <c r="D32" s="252">
        <v>0</v>
      </c>
      <c r="E32" s="223"/>
      <c r="F32" s="74"/>
      <c r="G32" s="74"/>
      <c r="H32" s="75"/>
      <c r="I32" s="75"/>
    </row>
    <row r="33" spans="1:9" ht="9.75" customHeight="1" x14ac:dyDescent="0.25">
      <c r="A33" s="171"/>
      <c r="B33" s="171"/>
      <c r="C33" s="74"/>
      <c r="D33" s="74"/>
      <c r="E33" s="74"/>
      <c r="F33" s="74"/>
      <c r="G33" s="74"/>
      <c r="H33" s="75"/>
      <c r="I33" s="75"/>
    </row>
    <row r="34" spans="1:9" ht="12.75" customHeight="1" x14ac:dyDescent="0.25">
      <c r="A34" s="171" t="s">
        <v>98</v>
      </c>
      <c r="B34" s="171"/>
      <c r="C34" s="74"/>
      <c r="D34" s="74"/>
      <c r="E34" s="74"/>
      <c r="F34" s="95">
        <f>IF((E27+E29+E31)&lt;=parameters!E4,(E27+E29+E31),parameters!E4)</f>
        <v>0</v>
      </c>
      <c r="G34" s="73" t="s">
        <v>10</v>
      </c>
      <c r="H34" s="75"/>
      <c r="I34" s="75"/>
    </row>
    <row r="35" spans="1:9" ht="11.25" customHeight="1" x14ac:dyDescent="0.25">
      <c r="A35" s="171"/>
      <c r="B35" s="171"/>
      <c r="C35" s="74"/>
      <c r="D35" s="74"/>
      <c r="E35" s="74"/>
      <c r="F35" s="74"/>
      <c r="G35" s="74"/>
      <c r="H35" s="75"/>
      <c r="I35" s="75"/>
    </row>
    <row r="36" spans="1:9" x14ac:dyDescent="0.25">
      <c r="A36" s="73" t="s">
        <v>159</v>
      </c>
      <c r="B36" s="171"/>
      <c r="C36" s="74"/>
      <c r="D36" s="74"/>
      <c r="E36" s="74"/>
      <c r="F36" s="74"/>
      <c r="G36" s="74"/>
      <c r="H36" s="75"/>
      <c r="I36" s="75"/>
    </row>
    <row r="37" spans="1:9" ht="9.75" customHeight="1" x14ac:dyDescent="0.25">
      <c r="A37" s="171"/>
      <c r="B37" s="171"/>
      <c r="C37" s="74"/>
      <c r="D37" s="74"/>
      <c r="E37" s="74"/>
      <c r="F37" s="74"/>
      <c r="G37" s="74"/>
      <c r="H37" s="75"/>
      <c r="I37" s="75"/>
    </row>
    <row r="38" spans="1:9" ht="12.75" customHeight="1" x14ac:dyDescent="0.25">
      <c r="A38" s="171" t="s">
        <v>12</v>
      </c>
      <c r="B38" s="171"/>
      <c r="C38" s="74"/>
      <c r="D38" s="74"/>
      <c r="E38" s="74"/>
      <c r="F38" s="74"/>
      <c r="G38" s="74"/>
      <c r="H38" s="75"/>
      <c r="I38" s="75"/>
    </row>
    <row r="39" spans="1:9" ht="15.75" thickBot="1" x14ac:dyDescent="0.3">
      <c r="A39" s="171" t="s">
        <v>13</v>
      </c>
      <c r="B39" s="171"/>
      <c r="C39" s="74"/>
      <c r="D39" s="74"/>
      <c r="E39" s="74"/>
      <c r="F39" s="253">
        <v>0</v>
      </c>
      <c r="G39" s="73" t="s">
        <v>14</v>
      </c>
      <c r="H39" s="75"/>
      <c r="I39" s="75"/>
    </row>
    <row r="40" spans="1:9" ht="11.25" customHeight="1" thickTop="1" x14ac:dyDescent="0.25">
      <c r="A40" s="171"/>
      <c r="B40" s="171"/>
      <c r="C40" s="74"/>
      <c r="D40" s="74"/>
      <c r="E40" s="74"/>
      <c r="F40" s="74"/>
      <c r="G40" s="74"/>
      <c r="H40" s="75"/>
      <c r="I40" s="75"/>
    </row>
    <row r="41" spans="1:9" ht="12.75" customHeight="1" x14ac:dyDescent="0.25">
      <c r="A41" s="73" t="s">
        <v>15</v>
      </c>
      <c r="B41" s="171"/>
      <c r="C41" s="74"/>
      <c r="D41" s="74"/>
      <c r="E41" s="74"/>
      <c r="F41" s="281">
        <f>IF(F34-F39&lt;=0,0,F34-F39)</f>
        <v>0</v>
      </c>
      <c r="G41" s="73" t="s">
        <v>16</v>
      </c>
      <c r="H41" s="75"/>
      <c r="I41" s="282"/>
    </row>
    <row r="42" spans="1:9" ht="12.75" customHeight="1" x14ac:dyDescent="0.25">
      <c r="A42" s="74" t="s">
        <v>17</v>
      </c>
      <c r="B42" s="74"/>
      <c r="C42" s="74"/>
      <c r="D42" s="74"/>
      <c r="E42" s="74"/>
      <c r="F42" s="100">
        <f>IF(F34-F39&lt;=0,0,IF(F34-F39&gt;=F23*parameters!E6,F23*parameters!E6,F34-F39))</f>
        <v>0</v>
      </c>
      <c r="G42" s="74" t="s">
        <v>18</v>
      </c>
      <c r="H42" s="75"/>
      <c r="I42" s="283"/>
    </row>
    <row r="43" spans="1:9" ht="9.75" customHeight="1" x14ac:dyDescent="0.25">
      <c r="A43" s="171"/>
      <c r="B43" s="171"/>
      <c r="C43" s="74"/>
      <c r="D43" s="74"/>
      <c r="E43" s="74"/>
      <c r="F43" s="95"/>
      <c r="G43" s="74"/>
      <c r="H43" s="75"/>
      <c r="I43" s="283"/>
    </row>
    <row r="44" spans="1:9" ht="12.75" customHeight="1" x14ac:dyDescent="0.25">
      <c r="A44" s="73" t="s">
        <v>19</v>
      </c>
      <c r="B44" s="171"/>
      <c r="C44" s="74"/>
      <c r="D44" s="74"/>
      <c r="E44" s="74"/>
      <c r="F44" s="74"/>
      <c r="G44" s="74"/>
      <c r="H44" s="75"/>
      <c r="I44" s="75"/>
    </row>
    <row r="45" spans="1:9" ht="7.5" customHeight="1" x14ac:dyDescent="0.25">
      <c r="A45" s="171"/>
      <c r="B45" s="171"/>
      <c r="C45" s="74"/>
      <c r="D45" s="74"/>
      <c r="E45" s="74"/>
      <c r="F45" s="74"/>
      <c r="G45" s="74"/>
      <c r="H45" s="75"/>
      <c r="I45" s="75"/>
    </row>
    <row r="46" spans="1:9" ht="12.75" customHeight="1" x14ac:dyDescent="0.25">
      <c r="A46" s="171" t="s">
        <v>20</v>
      </c>
      <c r="B46" s="171"/>
      <c r="C46" s="74"/>
      <c r="D46" s="74"/>
      <c r="E46" s="74"/>
      <c r="F46" s="100">
        <f>F23</f>
        <v>0</v>
      </c>
      <c r="G46" s="74"/>
      <c r="H46" s="75"/>
      <c r="I46" s="75"/>
    </row>
    <row r="47" spans="1:9" ht="14.25" customHeight="1" thickBot="1" x14ac:dyDescent="0.3">
      <c r="A47" s="171" t="s">
        <v>21</v>
      </c>
      <c r="B47" s="171"/>
      <c r="C47" s="74"/>
      <c r="D47" s="74"/>
      <c r="E47" s="74"/>
      <c r="F47" s="101">
        <f>F41</f>
        <v>0</v>
      </c>
      <c r="G47" s="73" t="s">
        <v>16</v>
      </c>
      <c r="H47" s="75"/>
      <c r="I47" s="75"/>
    </row>
    <row r="48" spans="1:9" ht="14.25" customHeight="1" thickTop="1" x14ac:dyDescent="0.25">
      <c r="A48" s="171" t="s">
        <v>22</v>
      </c>
      <c r="B48" s="171"/>
      <c r="C48" s="74"/>
      <c r="D48" s="74"/>
      <c r="E48" s="74"/>
      <c r="F48" s="100">
        <f>IF(F46-F47&lt;=0,0,F46-F47)</f>
        <v>0</v>
      </c>
      <c r="G48" s="74"/>
      <c r="H48" s="75"/>
      <c r="I48" s="75"/>
    </row>
    <row r="49" spans="1:9" ht="9.75" customHeight="1" x14ac:dyDescent="0.25">
      <c r="A49" s="171"/>
      <c r="B49" s="171"/>
      <c r="C49" s="74"/>
      <c r="D49" s="74"/>
      <c r="E49" s="74"/>
      <c r="F49" s="74"/>
      <c r="G49" s="74"/>
      <c r="H49" s="75"/>
      <c r="I49" s="75"/>
    </row>
    <row r="50" spans="1:9" ht="12.75" customHeight="1" x14ac:dyDescent="0.25">
      <c r="A50" s="171" t="s">
        <v>23</v>
      </c>
      <c r="B50" s="171"/>
      <c r="C50" s="74"/>
      <c r="D50" s="100">
        <f>F48</f>
        <v>0</v>
      </c>
      <c r="E50" s="74" t="str">
        <f>parameters!I13</f>
        <v>x 22,93% (E)</v>
      </c>
      <c r="F50" s="100">
        <f>F48*parameters!E13</f>
        <v>0</v>
      </c>
      <c r="G50" s="74"/>
      <c r="H50" s="75"/>
      <c r="I50" s="75"/>
    </row>
    <row r="51" spans="1:9" ht="15.75" thickBot="1" x14ac:dyDescent="0.3">
      <c r="A51" s="171" t="s">
        <v>24</v>
      </c>
      <c r="B51" s="171"/>
      <c r="C51" s="74"/>
      <c r="D51" s="74"/>
      <c r="E51" s="74"/>
      <c r="F51" s="101">
        <f>F47</f>
        <v>0</v>
      </c>
      <c r="G51" s="74"/>
      <c r="H51" s="75"/>
      <c r="I51" s="75"/>
    </row>
    <row r="52" spans="1:9" ht="15.75" thickTop="1" x14ac:dyDescent="0.25">
      <c r="A52" s="181" t="s">
        <v>37</v>
      </c>
      <c r="B52" s="171"/>
      <c r="C52" s="74"/>
      <c r="D52" s="74"/>
      <c r="E52" s="74"/>
      <c r="F52" s="95">
        <f>IF(F50-F51&lt;=0,0,F50-F51)</f>
        <v>0</v>
      </c>
      <c r="G52" s="74"/>
      <c r="H52" s="75"/>
      <c r="I52" s="75"/>
    </row>
    <row r="53" spans="1:9" x14ac:dyDescent="0.25">
      <c r="A53" s="181"/>
      <c r="B53" s="171"/>
      <c r="C53" s="74"/>
      <c r="D53" s="74"/>
      <c r="E53" s="74"/>
      <c r="F53" s="95"/>
      <c r="G53" s="74"/>
      <c r="H53" s="75"/>
      <c r="I53" s="75"/>
    </row>
    <row r="54" spans="1:9" x14ac:dyDescent="0.25">
      <c r="A54" s="181"/>
      <c r="B54" s="298" t="s">
        <v>165</v>
      </c>
      <c r="C54" s="74"/>
      <c r="D54" s="74"/>
      <c r="E54" s="74"/>
      <c r="F54" s="95"/>
      <c r="G54" s="74"/>
      <c r="H54" s="75"/>
      <c r="I54" s="75"/>
    </row>
    <row r="55" spans="1:9" x14ac:dyDescent="0.25">
      <c r="A55" s="181"/>
      <c r="B55" s="171"/>
      <c r="C55" s="74"/>
      <c r="D55" s="74"/>
      <c r="E55" s="74"/>
      <c r="F55" s="95"/>
      <c r="G55" s="74"/>
      <c r="H55" s="75"/>
      <c r="I55" s="75"/>
    </row>
    <row r="56" spans="1:9" x14ac:dyDescent="0.25">
      <c r="A56" s="181"/>
      <c r="B56" s="171"/>
      <c r="C56" s="74"/>
      <c r="D56" s="74"/>
      <c r="E56" s="74"/>
      <c r="F56" s="95"/>
      <c r="G56" s="74"/>
      <c r="H56" s="75"/>
      <c r="I56" s="75"/>
    </row>
    <row r="57" spans="1:9" ht="14.25" customHeight="1" x14ac:dyDescent="0.25">
      <c r="A57" s="171"/>
      <c r="B57" s="171"/>
      <c r="C57" s="74"/>
      <c r="D57" s="74"/>
      <c r="E57" s="122"/>
      <c r="F57" s="74"/>
      <c r="G57" s="74"/>
      <c r="H57" s="75"/>
      <c r="I57" s="75"/>
    </row>
    <row r="58" spans="1:9" ht="31.5" customHeight="1" x14ac:dyDescent="0.25">
      <c r="A58" s="171"/>
      <c r="B58" s="171"/>
      <c r="C58" s="74"/>
      <c r="D58" s="74"/>
      <c r="E58" s="122"/>
      <c r="F58" s="74"/>
      <c r="G58" s="74"/>
      <c r="H58" s="75"/>
      <c r="I58" s="75"/>
    </row>
    <row r="59" spans="1:9" ht="12.75" customHeight="1" x14ac:dyDescent="0.25">
      <c r="A59" s="73" t="s">
        <v>103</v>
      </c>
      <c r="B59" s="171"/>
      <c r="C59" s="74"/>
      <c r="D59" s="74"/>
      <c r="E59" s="74"/>
      <c r="F59" s="74"/>
      <c r="G59" s="74"/>
      <c r="H59" s="75"/>
      <c r="I59" s="75"/>
    </row>
    <row r="60" spans="1:9" ht="9.75" customHeight="1" x14ac:dyDescent="0.25">
      <c r="A60" s="171"/>
      <c r="B60" s="171"/>
      <c r="C60" s="74"/>
      <c r="D60" s="74"/>
      <c r="E60" s="74"/>
      <c r="F60" s="74"/>
      <c r="G60" s="74"/>
      <c r="H60" s="75"/>
      <c r="I60" s="75"/>
    </row>
    <row r="61" spans="1:9" ht="12.75" customHeight="1" x14ac:dyDescent="0.25">
      <c r="A61" s="171" t="s">
        <v>20</v>
      </c>
      <c r="B61" s="171"/>
      <c r="C61" s="74"/>
      <c r="D61" s="74"/>
      <c r="E61" s="100">
        <f>F21</f>
        <v>0</v>
      </c>
      <c r="F61" s="74"/>
      <c r="G61" s="74"/>
      <c r="H61" s="75"/>
      <c r="I61" s="98"/>
    </row>
    <row r="62" spans="1:9" ht="12.75" customHeight="1" x14ac:dyDescent="0.25">
      <c r="A62" s="171" t="s">
        <v>31</v>
      </c>
      <c r="B62" s="171"/>
      <c r="C62" s="74"/>
      <c r="D62" s="74"/>
      <c r="E62" s="100">
        <f>F22</f>
        <v>0</v>
      </c>
      <c r="F62" s="74"/>
      <c r="G62" s="74"/>
      <c r="H62" s="75"/>
      <c r="I62" s="75"/>
    </row>
    <row r="63" spans="1:9" ht="14.25" customHeight="1" thickBot="1" x14ac:dyDescent="0.3">
      <c r="A63" s="171" t="s">
        <v>32</v>
      </c>
      <c r="B63" s="171"/>
      <c r="C63" s="74"/>
      <c r="D63" s="74"/>
      <c r="E63" s="101">
        <f>IF(F52&lt;0.1,0,F52)</f>
        <v>0</v>
      </c>
      <c r="F63" s="74"/>
      <c r="G63" s="74"/>
      <c r="H63" s="75"/>
      <c r="I63" s="75"/>
    </row>
    <row r="64" spans="1:9" ht="15.75" thickTop="1" x14ac:dyDescent="0.25">
      <c r="A64" s="171" t="s">
        <v>33</v>
      </c>
      <c r="B64" s="171"/>
      <c r="C64" s="74"/>
      <c r="D64" s="74"/>
      <c r="E64" s="100">
        <f>SUM(E61:E63)</f>
        <v>0</v>
      </c>
      <c r="F64" s="74"/>
      <c r="G64" s="74"/>
      <c r="H64" s="75"/>
      <c r="I64" s="75"/>
    </row>
    <row r="65" spans="1:9" ht="12.75" customHeight="1" x14ac:dyDescent="0.25">
      <c r="A65" s="171"/>
      <c r="B65" s="171"/>
      <c r="C65" s="74"/>
      <c r="D65" s="74"/>
      <c r="E65" s="74"/>
      <c r="F65" s="74"/>
      <c r="G65" s="74"/>
      <c r="H65" s="75"/>
      <c r="I65" s="75"/>
    </row>
    <row r="66" spans="1:9" ht="12.75" customHeight="1" x14ac:dyDescent="0.25">
      <c r="A66" s="171"/>
      <c r="B66" s="171"/>
      <c r="C66" s="74"/>
      <c r="D66" s="74"/>
      <c r="E66" s="74"/>
      <c r="F66" s="74"/>
      <c r="G66" s="74"/>
      <c r="H66" s="75"/>
      <c r="I66" s="75"/>
    </row>
    <row r="67" spans="1:9" ht="12" customHeight="1" x14ac:dyDescent="0.25">
      <c r="A67" s="171"/>
      <c r="B67" s="171"/>
      <c r="C67" s="74"/>
      <c r="D67" s="74"/>
      <c r="E67" s="74"/>
      <c r="F67" s="74"/>
      <c r="G67" s="74"/>
      <c r="H67" s="75"/>
      <c r="I67" s="75"/>
    </row>
    <row r="68" spans="1:9" x14ac:dyDescent="0.25">
      <c r="A68" s="259" t="s">
        <v>99</v>
      </c>
      <c r="B68" s="259"/>
      <c r="C68" s="259"/>
      <c r="D68" s="259"/>
      <c r="E68" s="260"/>
      <c r="F68" s="261"/>
      <c r="G68" s="129"/>
      <c r="H68" s="75"/>
      <c r="I68" s="75"/>
    </row>
    <row r="69" spans="1:9" ht="10.5" customHeight="1" x14ac:dyDescent="0.25">
      <c r="A69" s="126"/>
      <c r="B69" s="126"/>
      <c r="C69" s="126"/>
      <c r="D69" s="126"/>
      <c r="E69" s="128"/>
      <c r="F69" s="171"/>
      <c r="G69" s="74"/>
      <c r="H69" s="75"/>
      <c r="I69" s="75"/>
    </row>
    <row r="70" spans="1:9" ht="12.75" customHeight="1" x14ac:dyDescent="0.25">
      <c r="A70" s="126"/>
      <c r="B70" s="126" t="s">
        <v>100</v>
      </c>
      <c r="C70" s="126"/>
      <c r="D70" s="128">
        <f>F11-F21</f>
        <v>0</v>
      </c>
      <c r="E70" s="128"/>
      <c r="F70" s="95"/>
      <c r="G70" s="74"/>
      <c r="H70" s="75"/>
      <c r="I70" s="75"/>
    </row>
    <row r="71" spans="1:9" ht="12" customHeight="1" x14ac:dyDescent="0.25">
      <c r="A71" s="126"/>
      <c r="B71" s="126"/>
      <c r="C71" s="126"/>
      <c r="D71" s="126"/>
      <c r="E71" s="128"/>
      <c r="F71" s="171"/>
      <c r="G71" s="74"/>
      <c r="H71" s="75"/>
      <c r="I71" s="98"/>
    </row>
    <row r="72" spans="1:9" ht="12.75" customHeight="1" thickBot="1" x14ac:dyDescent="0.3">
      <c r="A72" s="126"/>
      <c r="B72" s="126" t="s">
        <v>101</v>
      </c>
      <c r="C72" s="126"/>
      <c r="D72" s="264">
        <f>F14-E63</f>
        <v>0</v>
      </c>
      <c r="E72" s="128"/>
      <c r="F72" s="95"/>
      <c r="G72" s="1"/>
    </row>
    <row r="73" spans="1:9" ht="15" customHeight="1" thickTop="1" x14ac:dyDescent="0.25">
      <c r="A73" s="265"/>
      <c r="B73" s="265" t="s">
        <v>102</v>
      </c>
      <c r="C73" s="265"/>
      <c r="D73" s="266">
        <f>SUM(D70:D72)</f>
        <v>0</v>
      </c>
      <c r="E73" s="266"/>
      <c r="F73" s="95"/>
      <c r="G73" s="1"/>
      <c r="I73" s="2"/>
    </row>
    <row r="74" spans="1:9" x14ac:dyDescent="0.25">
      <c r="A74" s="171"/>
      <c r="B74" s="171"/>
      <c r="C74" s="171"/>
      <c r="D74" s="171"/>
      <c r="E74" s="171"/>
      <c r="F74" s="171"/>
      <c r="G74" s="1"/>
    </row>
    <row r="75" spans="1:9" x14ac:dyDescent="0.25">
      <c r="A75" s="171"/>
      <c r="B75" s="171"/>
      <c r="C75" s="171"/>
      <c r="D75" s="171"/>
      <c r="E75" s="171"/>
      <c r="F75" s="171"/>
      <c r="G75" s="1"/>
    </row>
    <row r="76" spans="1:9" x14ac:dyDescent="0.25">
      <c r="A76" s="171"/>
      <c r="B76" s="171"/>
      <c r="C76" s="171"/>
      <c r="D76" s="171"/>
      <c r="E76" s="171"/>
      <c r="F76" s="171"/>
      <c r="G76" s="1"/>
    </row>
    <row r="77" spans="1:9" x14ac:dyDescent="0.25">
      <c r="A77" s="171"/>
      <c r="B77" s="171"/>
      <c r="C77" s="171"/>
      <c r="D77" s="171"/>
      <c r="E77" s="171"/>
      <c r="F77" s="171"/>
      <c r="G77" s="1"/>
    </row>
    <row r="78" spans="1:9" x14ac:dyDescent="0.25">
      <c r="A78" s="171"/>
      <c r="B78" s="200" t="s">
        <v>38</v>
      </c>
      <c r="C78" s="201"/>
      <c r="D78" s="201"/>
      <c r="E78" s="201"/>
      <c r="F78" s="202"/>
      <c r="G78" s="1"/>
    </row>
    <row r="79" spans="1:9" x14ac:dyDescent="0.25">
      <c r="A79" s="171"/>
      <c r="B79" s="203"/>
      <c r="C79" s="140"/>
      <c r="D79" s="140"/>
      <c r="E79" s="140"/>
      <c r="F79" s="204"/>
      <c r="G79" s="1"/>
    </row>
    <row r="80" spans="1:9" x14ac:dyDescent="0.25">
      <c r="A80" s="1"/>
      <c r="B80" s="6"/>
      <c r="C80" s="7"/>
      <c r="D80" s="7"/>
      <c r="E80" s="7"/>
      <c r="F80" s="8"/>
      <c r="G80" s="1"/>
    </row>
    <row r="81" spans="1:7" x14ac:dyDescent="0.25">
      <c r="A81" s="1"/>
      <c r="B81" s="6"/>
      <c r="C81" s="7"/>
      <c r="D81" s="7"/>
      <c r="E81" s="7"/>
      <c r="F81" s="8"/>
      <c r="G81" s="1"/>
    </row>
    <row r="82" spans="1:7" x14ac:dyDescent="0.25">
      <c r="A82" s="1"/>
      <c r="B82" s="6"/>
      <c r="C82" s="7"/>
      <c r="D82" s="7"/>
      <c r="E82" s="7"/>
      <c r="F82" s="8"/>
      <c r="G82" s="1"/>
    </row>
    <row r="83" spans="1:7" x14ac:dyDescent="0.25">
      <c r="A83" s="1"/>
      <c r="B83" s="6"/>
      <c r="C83" s="7"/>
      <c r="D83" s="7"/>
      <c r="E83" s="7"/>
      <c r="F83" s="8"/>
      <c r="G83" s="1"/>
    </row>
    <row r="84" spans="1:7" x14ac:dyDescent="0.25">
      <c r="A84" s="1"/>
      <c r="B84" s="6"/>
      <c r="C84" s="7"/>
      <c r="D84" s="7"/>
      <c r="E84" s="7"/>
      <c r="F84" s="8"/>
      <c r="G84" s="1"/>
    </row>
    <row r="85" spans="1:7" x14ac:dyDescent="0.25">
      <c r="A85" s="1"/>
      <c r="B85" s="6"/>
      <c r="C85" s="7"/>
      <c r="D85" s="7"/>
      <c r="E85" s="7"/>
      <c r="F85" s="8"/>
      <c r="G85" s="1"/>
    </row>
    <row r="86" spans="1:7" x14ac:dyDescent="0.25">
      <c r="A86" s="1"/>
      <c r="B86" s="6"/>
      <c r="C86" s="7"/>
      <c r="D86" s="7"/>
      <c r="E86" s="7"/>
      <c r="F86" s="8"/>
      <c r="G86" s="1"/>
    </row>
    <row r="87" spans="1:7" x14ac:dyDescent="0.25">
      <c r="A87" s="1"/>
      <c r="B87" s="6"/>
      <c r="C87" s="7"/>
      <c r="D87" s="7"/>
      <c r="E87" s="7"/>
      <c r="F87" s="8"/>
      <c r="G87" s="1"/>
    </row>
    <row r="88" spans="1:7" x14ac:dyDescent="0.25">
      <c r="A88" s="1"/>
      <c r="B88" s="6"/>
      <c r="C88" s="7"/>
      <c r="D88" s="7"/>
      <c r="E88" s="7"/>
      <c r="F88" s="8"/>
      <c r="G88" s="1"/>
    </row>
    <row r="89" spans="1:7" x14ac:dyDescent="0.25">
      <c r="A89" s="1"/>
      <c r="B89" s="6"/>
      <c r="C89" s="7"/>
      <c r="D89" s="7"/>
      <c r="E89" s="7"/>
      <c r="F89" s="8"/>
      <c r="G89" s="1"/>
    </row>
    <row r="90" spans="1:7" x14ac:dyDescent="0.25">
      <c r="A90" s="1"/>
      <c r="B90" s="6"/>
      <c r="C90" s="7"/>
      <c r="D90" s="7"/>
      <c r="E90" s="7"/>
      <c r="F90" s="8"/>
      <c r="G90" s="1"/>
    </row>
    <row r="91" spans="1:7" x14ac:dyDescent="0.25">
      <c r="A91" s="1"/>
      <c r="B91" s="6"/>
      <c r="C91" s="7"/>
      <c r="D91" s="7"/>
      <c r="E91" s="7"/>
      <c r="F91" s="8"/>
      <c r="G91" s="1"/>
    </row>
    <row r="92" spans="1:7" x14ac:dyDescent="0.25">
      <c r="A92" s="1"/>
      <c r="B92" s="6"/>
      <c r="C92" s="7"/>
      <c r="D92" s="7"/>
      <c r="E92" s="7"/>
      <c r="F92" s="8"/>
      <c r="G92" s="1"/>
    </row>
    <row r="93" spans="1:7" x14ac:dyDescent="0.25">
      <c r="A93" s="1"/>
      <c r="B93" s="9"/>
      <c r="C93" s="4"/>
      <c r="D93" s="4"/>
      <c r="E93" s="4"/>
      <c r="F93" s="5"/>
      <c r="G93" s="1"/>
    </row>
    <row r="94" spans="1:7" x14ac:dyDescent="0.25">
      <c r="A94" s="1"/>
      <c r="B94" s="298" t="s">
        <v>165</v>
      </c>
      <c r="C94" s="7"/>
      <c r="D94" s="7"/>
      <c r="E94" s="7"/>
      <c r="F94" s="7"/>
      <c r="G94" s="1"/>
    </row>
    <row r="95" spans="1:7" x14ac:dyDescent="0.25">
      <c r="A95" s="1"/>
      <c r="B95" s="7"/>
      <c r="C95" s="7"/>
      <c r="D95" s="7"/>
      <c r="E95" s="7"/>
      <c r="F95" s="7"/>
      <c r="G95" s="1"/>
    </row>
    <row r="96" spans="1:7" x14ac:dyDescent="0.25">
      <c r="A96" s="1"/>
      <c r="B96" s="7"/>
      <c r="C96" s="7"/>
      <c r="D96" s="7"/>
      <c r="E96" s="7"/>
      <c r="F96" s="7"/>
      <c r="G96" s="1"/>
    </row>
    <row r="97" spans="1:7" x14ac:dyDescent="0.25">
      <c r="A97" s="1"/>
      <c r="B97" s="7"/>
      <c r="C97" s="7"/>
      <c r="D97" s="7"/>
      <c r="E97" s="7"/>
      <c r="F97" s="7"/>
      <c r="G97" s="1"/>
    </row>
    <row r="98" spans="1:7" x14ac:dyDescent="0.25">
      <c r="A98" s="1"/>
      <c r="B98" s="7"/>
      <c r="C98" s="7"/>
      <c r="D98" s="7"/>
      <c r="E98" s="7"/>
      <c r="F98" s="7"/>
      <c r="G98" s="1"/>
    </row>
    <row r="99" spans="1:7" x14ac:dyDescent="0.25">
      <c r="A99" s="1"/>
      <c r="B99" s="7"/>
      <c r="C99" s="7"/>
      <c r="D99" s="7"/>
      <c r="E99" s="7"/>
      <c r="F99" s="7"/>
      <c r="G99" s="1"/>
    </row>
    <row r="100" spans="1:7" x14ac:dyDescent="0.25">
      <c r="A100" s="1"/>
      <c r="B100" s="7"/>
      <c r="C100" s="7"/>
      <c r="D100" s="7"/>
      <c r="E100" s="7"/>
      <c r="F100" s="7"/>
      <c r="G100" s="1"/>
    </row>
    <row r="101" spans="1:7" x14ac:dyDescent="0.25">
      <c r="A101" s="1"/>
      <c r="B101" s="7"/>
      <c r="C101" s="7"/>
      <c r="D101" s="7"/>
      <c r="E101" s="7"/>
      <c r="F101" s="7"/>
      <c r="G101" s="1"/>
    </row>
    <row r="102" spans="1:7" x14ac:dyDescent="0.25">
      <c r="A102" s="1"/>
      <c r="B102" s="7"/>
      <c r="C102" s="7"/>
      <c r="D102" s="7"/>
      <c r="E102" s="7"/>
      <c r="F102" s="7"/>
      <c r="G102" s="1"/>
    </row>
    <row r="103" spans="1:7" x14ac:dyDescent="0.25">
      <c r="A103" s="1"/>
      <c r="B103" s="7"/>
      <c r="C103" s="7"/>
      <c r="D103" s="7"/>
      <c r="E103" s="7"/>
      <c r="F103" s="7"/>
      <c r="G103" s="1"/>
    </row>
    <row r="104" spans="1:7" x14ac:dyDescent="0.25">
      <c r="A104" s="1"/>
      <c r="B104" s="7"/>
      <c r="C104" s="7"/>
      <c r="D104" s="7"/>
      <c r="E104" s="7"/>
      <c r="F104" s="7"/>
      <c r="G104" s="1"/>
    </row>
    <row r="105" spans="1:7" x14ac:dyDescent="0.25">
      <c r="A105" s="1"/>
      <c r="B105" s="7"/>
      <c r="C105" s="7"/>
      <c r="D105" s="7"/>
      <c r="E105" s="7"/>
      <c r="F105" s="7"/>
      <c r="G105" s="1"/>
    </row>
    <row r="106" spans="1:7" x14ac:dyDescent="0.25">
      <c r="A106" s="1"/>
      <c r="B106" s="7"/>
      <c r="C106" s="7"/>
      <c r="D106" s="7"/>
      <c r="E106" s="7"/>
      <c r="F106" s="7"/>
      <c r="G106" s="1"/>
    </row>
    <row r="107" spans="1:7" x14ac:dyDescent="0.25">
      <c r="A107" s="1"/>
      <c r="B107" s="7"/>
      <c r="C107" s="7"/>
      <c r="D107" s="7"/>
      <c r="E107" s="7"/>
      <c r="F107" s="7"/>
      <c r="G107" s="1"/>
    </row>
    <row r="108" spans="1:7" x14ac:dyDescent="0.25">
      <c r="A108" s="1"/>
      <c r="B108" s="7"/>
      <c r="C108" s="7"/>
      <c r="D108" s="7"/>
      <c r="E108" s="7"/>
      <c r="F108" s="7"/>
      <c r="G108" s="1"/>
    </row>
    <row r="109" spans="1:7" x14ac:dyDescent="0.25">
      <c r="A109" s="1"/>
      <c r="B109" s="7"/>
      <c r="C109" s="7"/>
      <c r="D109" s="7"/>
      <c r="E109" s="7"/>
      <c r="F109" s="7"/>
      <c r="G109" s="1"/>
    </row>
    <row r="110" spans="1:7" x14ac:dyDescent="0.25">
      <c r="A110" s="1"/>
      <c r="B110" s="7"/>
      <c r="C110" s="7"/>
      <c r="D110" s="7"/>
      <c r="E110" s="7"/>
      <c r="F110" s="7"/>
      <c r="G110" s="1"/>
    </row>
    <row r="111" spans="1:7" x14ac:dyDescent="0.25">
      <c r="A111" s="1"/>
      <c r="B111" s="7"/>
      <c r="C111" s="7"/>
      <c r="D111" s="7"/>
      <c r="E111" s="7"/>
      <c r="F111" s="7"/>
      <c r="G111" s="1"/>
    </row>
    <row r="112" spans="1:7" x14ac:dyDescent="0.25">
      <c r="A112" s="1"/>
      <c r="B112" s="7"/>
      <c r="C112" s="7"/>
      <c r="D112" s="7"/>
      <c r="E112" s="7"/>
      <c r="F112" s="7"/>
      <c r="G112" s="1"/>
    </row>
    <row r="113" spans="1:7" x14ac:dyDescent="0.25">
      <c r="A113" s="1"/>
      <c r="B113" s="7"/>
      <c r="C113" s="7"/>
      <c r="D113" s="7"/>
      <c r="E113" s="7"/>
      <c r="F113" s="7"/>
      <c r="G113" s="1"/>
    </row>
    <row r="114" spans="1:7" x14ac:dyDescent="0.25">
      <c r="A114" s="1"/>
      <c r="B114" s="1"/>
      <c r="C114" s="1"/>
      <c r="D114" s="1"/>
      <c r="E114" s="1"/>
      <c r="F114" s="1"/>
      <c r="G114" s="1"/>
    </row>
  </sheetData>
  <sheetProtection algorithmName="SHA-512" hashValue="xkU/4Jn9c9R8qEFKjenwoQgapjd8VD1AseMUILFYFQ/L+Wt7CkmrNuFin5QHwv6cHM2F4v1Zdw1xFnhdR2f1fw==" saltValue="jCiCKAWRfruA372exK+q8w==" spinCount="100000" sheet="1" objects="1" scenarios="1" selectLockedCells="1"/>
  <phoneticPr fontId="5" type="noConversion"/>
  <pageMargins left="0.75" right="0.75" top="0.79" bottom="0.72" header="0.5" footer="0.5"/>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showGridLines="0" tabSelected="1" workbookViewId="0">
      <selection activeCell="A29" sqref="A29"/>
    </sheetView>
  </sheetViews>
  <sheetFormatPr defaultRowHeight="15" x14ac:dyDescent="0.25"/>
  <cols>
    <col min="1" max="1" width="32.42578125" customWidth="1"/>
    <col min="2" max="2" width="15.42578125" customWidth="1"/>
    <col min="4" max="4" width="2.140625" customWidth="1"/>
    <col min="6" max="6" width="2" customWidth="1"/>
    <col min="9" max="9" width="12.140625" customWidth="1"/>
  </cols>
  <sheetData>
    <row r="1" spans="1:9" ht="28.5" customHeight="1" x14ac:dyDescent="0.25"/>
    <row r="2" spans="1:9" x14ac:dyDescent="0.25">
      <c r="E2" t="s">
        <v>128</v>
      </c>
    </row>
    <row r="3" spans="1:9" x14ac:dyDescent="0.25">
      <c r="A3" t="s">
        <v>127</v>
      </c>
      <c r="B3" t="s">
        <v>129</v>
      </c>
      <c r="C3" s="14">
        <v>2265</v>
      </c>
      <c r="D3" s="34"/>
      <c r="E3" s="15">
        <v>2998</v>
      </c>
      <c r="F3" s="34"/>
      <c r="G3" s="16">
        <f>C3/12</f>
        <v>188.75</v>
      </c>
      <c r="H3" s="16">
        <f>E3/12</f>
        <v>249.83333333333334</v>
      </c>
      <c r="I3" s="17"/>
    </row>
    <row r="4" spans="1:9" x14ac:dyDescent="0.25">
      <c r="B4" t="s">
        <v>130</v>
      </c>
      <c r="C4" s="18">
        <v>2265</v>
      </c>
      <c r="D4" s="30"/>
      <c r="E4" s="19">
        <v>2575</v>
      </c>
      <c r="F4" s="30"/>
      <c r="G4" s="19"/>
      <c r="H4" s="20">
        <f>E4/12</f>
        <v>214.58333333333334</v>
      </c>
      <c r="I4" s="21"/>
    </row>
    <row r="5" spans="1:9" ht="6.75" customHeight="1" x14ac:dyDescent="0.25">
      <c r="C5" s="29"/>
      <c r="D5" s="30"/>
      <c r="E5" s="30"/>
      <c r="F5" s="30"/>
      <c r="G5" s="30"/>
      <c r="H5" s="30"/>
      <c r="I5" s="31"/>
    </row>
    <row r="6" spans="1:9" x14ac:dyDescent="0.25">
      <c r="A6" t="s">
        <v>131</v>
      </c>
      <c r="C6" s="22">
        <v>0.36549999999999999</v>
      </c>
      <c r="D6" s="30"/>
      <c r="E6" s="23">
        <v>0.1865</v>
      </c>
      <c r="F6" s="30"/>
      <c r="G6" s="19"/>
      <c r="H6" s="19"/>
      <c r="I6" s="21"/>
    </row>
    <row r="7" spans="1:9" x14ac:dyDescent="0.25">
      <c r="A7" t="s">
        <v>132</v>
      </c>
      <c r="C7" s="24">
        <v>0.34786</v>
      </c>
      <c r="D7" s="30"/>
      <c r="E7" s="25">
        <v>0.17749000000000001</v>
      </c>
      <c r="F7" s="30"/>
      <c r="G7" s="19"/>
      <c r="H7" s="19"/>
      <c r="I7" s="21"/>
    </row>
    <row r="8" spans="1:9" ht="6.75" customHeight="1" x14ac:dyDescent="0.25">
      <c r="C8" s="32"/>
      <c r="D8" s="30"/>
      <c r="E8" s="33"/>
      <c r="F8" s="30"/>
      <c r="G8" s="30"/>
      <c r="H8" s="30"/>
      <c r="I8" s="31"/>
    </row>
    <row r="9" spans="1:9" x14ac:dyDescent="0.25">
      <c r="A9" t="s">
        <v>133</v>
      </c>
      <c r="C9" s="18"/>
      <c r="D9" s="30"/>
      <c r="E9" s="19"/>
      <c r="F9" s="30"/>
      <c r="G9" s="19"/>
      <c r="H9" s="19"/>
      <c r="I9" s="21"/>
    </row>
    <row r="10" spans="1:9" x14ac:dyDescent="0.25">
      <c r="A10" t="s">
        <v>134</v>
      </c>
      <c r="C10" s="22">
        <v>0.63239999999999996</v>
      </c>
      <c r="D10" s="30"/>
      <c r="E10" s="23">
        <v>0.24640000000000001</v>
      </c>
      <c r="F10" s="30"/>
      <c r="G10" s="19"/>
      <c r="H10" s="19"/>
      <c r="I10" s="21"/>
    </row>
    <row r="11" spans="1:9" ht="6.75" customHeight="1" x14ac:dyDescent="0.25">
      <c r="C11" s="29"/>
      <c r="D11" s="30"/>
      <c r="E11" s="30"/>
      <c r="F11" s="30"/>
      <c r="G11" s="30"/>
      <c r="H11" s="30"/>
      <c r="I11" s="31"/>
    </row>
    <row r="12" spans="1:9" x14ac:dyDescent="0.25">
      <c r="A12" t="s">
        <v>135</v>
      </c>
      <c r="C12" s="18"/>
      <c r="D12" s="30"/>
      <c r="E12" s="19"/>
      <c r="F12" s="30"/>
      <c r="G12" s="19"/>
      <c r="H12" s="19"/>
      <c r="I12" s="21"/>
    </row>
    <row r="13" spans="1:9" x14ac:dyDescent="0.25">
      <c r="A13" t="s">
        <v>136</v>
      </c>
      <c r="C13" s="22">
        <v>0.57599999999999996</v>
      </c>
      <c r="D13" s="30"/>
      <c r="E13" s="23">
        <v>0.2293</v>
      </c>
      <c r="F13" s="30"/>
      <c r="G13" s="291" t="s">
        <v>162</v>
      </c>
      <c r="H13" s="19"/>
      <c r="I13" s="292" t="s">
        <v>163</v>
      </c>
    </row>
    <row r="14" spans="1:9" ht="6.75" customHeight="1" x14ac:dyDescent="0.25">
      <c r="C14" s="29"/>
      <c r="D14" s="30"/>
      <c r="E14" s="30"/>
      <c r="F14" s="30"/>
      <c r="G14" s="30"/>
      <c r="H14" s="30"/>
      <c r="I14" s="31"/>
    </row>
    <row r="15" spans="1:9" x14ac:dyDescent="0.25">
      <c r="A15" t="s">
        <v>137</v>
      </c>
      <c r="C15" s="18"/>
      <c r="D15" s="30"/>
      <c r="E15" s="19">
        <v>1.06</v>
      </c>
      <c r="F15" s="30"/>
      <c r="G15" s="19"/>
      <c r="H15" s="19"/>
      <c r="I15" s="21"/>
    </row>
    <row r="16" spans="1:9" ht="6.75" customHeight="1" x14ac:dyDescent="0.25">
      <c r="C16" s="18"/>
      <c r="D16" s="30"/>
      <c r="E16" s="19"/>
      <c r="F16" s="30"/>
      <c r="G16" s="19"/>
      <c r="H16" s="19"/>
      <c r="I16" s="21"/>
    </row>
    <row r="17" spans="1:9" x14ac:dyDescent="0.25">
      <c r="A17" t="s">
        <v>138</v>
      </c>
      <c r="C17" s="18"/>
      <c r="D17" s="30"/>
      <c r="E17" s="23">
        <v>5.6500000000000002E-2</v>
      </c>
      <c r="F17" s="30"/>
      <c r="G17" s="19"/>
      <c r="H17" s="19"/>
      <c r="I17" s="21"/>
    </row>
    <row r="18" spans="1:9" ht="6" customHeight="1" x14ac:dyDescent="0.25">
      <c r="C18" s="18"/>
      <c r="D18" s="30"/>
      <c r="E18" s="19"/>
      <c r="F18" s="30"/>
      <c r="G18" s="19"/>
      <c r="H18" s="19"/>
      <c r="I18" s="21"/>
    </row>
    <row r="19" spans="1:9" x14ac:dyDescent="0.25">
      <c r="A19" t="s">
        <v>139</v>
      </c>
      <c r="C19" s="22">
        <v>6.9000000000000006E-2</v>
      </c>
      <c r="D19" s="30"/>
      <c r="E19" s="19"/>
      <c r="F19" s="30"/>
      <c r="G19" s="293" t="s">
        <v>164</v>
      </c>
      <c r="H19" s="19"/>
      <c r="I19" s="21"/>
    </row>
    <row r="20" spans="1:9" ht="6.75" customHeight="1" x14ac:dyDescent="0.25">
      <c r="C20" s="18"/>
      <c r="D20" s="30"/>
      <c r="E20" s="19"/>
      <c r="F20" s="30"/>
      <c r="G20" s="19"/>
      <c r="H20" s="19"/>
      <c r="I20" s="21"/>
    </row>
    <row r="21" spans="1:9" x14ac:dyDescent="0.25">
      <c r="A21" t="s">
        <v>140</v>
      </c>
      <c r="C21" s="18">
        <v>54614</v>
      </c>
      <c r="D21" s="30"/>
      <c r="E21" s="19">
        <v>54614</v>
      </c>
      <c r="F21" s="30"/>
      <c r="G21" s="19"/>
      <c r="H21" s="19"/>
      <c r="I21" s="21"/>
    </row>
    <row r="22" spans="1:9" ht="6.75" customHeight="1" x14ac:dyDescent="0.25">
      <c r="C22" s="26"/>
      <c r="D22" s="35"/>
      <c r="E22" s="27"/>
      <c r="F22" s="35"/>
      <c r="G22" s="27"/>
      <c r="H22" s="27"/>
      <c r="I22" s="28"/>
    </row>
    <row r="25" spans="1:9" x14ac:dyDescent="0.25">
      <c r="A25" s="298" t="s">
        <v>165</v>
      </c>
    </row>
  </sheetData>
  <sheetProtection algorithmName="SHA-512" hashValue="RPhtsnffARCYsk89BFAmH5wnljT/yVRbeCxQ3LRIRQTHIEJwlyz5XIaiRFqqbL0+aXbctvRRcWmUroeppb4C5A==" saltValue="vW4l7lleVDFHadOt9ej0lw==" spinCount="100000" sheet="1" objects="1" scenarios="1" selectLockedCells="1"/>
  <pageMargins left="0.7" right="0.7" top="0.75" bottom="0.75" header="0.3" footer="0.3"/>
  <pageSetup paperSize="9"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0"/>
  <sheetViews>
    <sheetView showGridLines="0" workbookViewId="0">
      <selection activeCell="C4" sqref="C4"/>
    </sheetView>
  </sheetViews>
  <sheetFormatPr defaultRowHeight="15" x14ac:dyDescent="0.25"/>
  <cols>
    <col min="1" max="1" width="2.28515625" customWidth="1"/>
    <col min="2" max="2" width="30.140625" customWidth="1"/>
    <col min="3" max="3" width="9" customWidth="1"/>
    <col min="4" max="4" width="11.85546875" customWidth="1"/>
    <col min="5" max="5" width="16.42578125" customWidth="1"/>
    <col min="6" max="6" width="12.28515625" customWidth="1"/>
    <col min="7" max="7" width="3" customWidth="1"/>
    <col min="8" max="8" width="4.7109375" customWidth="1"/>
    <col min="9" max="9" width="3" customWidth="1"/>
    <col min="10" max="10" width="10.85546875" bestFit="1" customWidth="1"/>
  </cols>
  <sheetData>
    <row r="1" spans="1:10" ht="29.25" customHeight="1" x14ac:dyDescent="0.25"/>
    <row r="2" spans="1:10" ht="23.25" x14ac:dyDescent="0.35">
      <c r="A2" s="71" t="s">
        <v>141</v>
      </c>
      <c r="B2" s="72"/>
      <c r="C2" s="72"/>
      <c r="D2" s="72"/>
      <c r="E2" s="72"/>
      <c r="F2" s="72"/>
      <c r="G2" s="72"/>
      <c r="H2" s="72"/>
    </row>
    <row r="3" spans="1:10" s="75" customFormat="1" ht="9.75" customHeight="1" x14ac:dyDescent="0.2">
      <c r="A3" s="73"/>
      <c r="B3" s="74"/>
      <c r="C3" s="74"/>
      <c r="D3" s="74"/>
      <c r="E3" s="74"/>
      <c r="F3" s="74"/>
      <c r="G3" s="74"/>
      <c r="H3" s="74"/>
    </row>
    <row r="4" spans="1:10" s="75" customFormat="1" ht="17.25" customHeight="1" x14ac:dyDescent="0.2">
      <c r="A4" s="73"/>
      <c r="B4" s="76" t="s">
        <v>112</v>
      </c>
      <c r="C4" s="77"/>
      <c r="D4" s="78"/>
      <c r="E4" s="79"/>
      <c r="F4" s="74"/>
      <c r="G4" s="74"/>
      <c r="H4" s="74"/>
    </row>
    <row r="5" spans="1:10" s="75" customFormat="1" ht="17.25" customHeight="1" x14ac:dyDescent="0.2">
      <c r="A5" s="73"/>
      <c r="B5" s="80" t="s">
        <v>1</v>
      </c>
      <c r="C5" s="81"/>
      <c r="D5" s="82"/>
      <c r="E5" s="83"/>
      <c r="F5" s="74"/>
      <c r="G5" s="74"/>
      <c r="H5" s="74"/>
    </row>
    <row r="6" spans="1:10" s="75" customFormat="1" ht="11.25" customHeight="1" x14ac:dyDescent="0.2">
      <c r="A6" s="73"/>
      <c r="B6" s="74"/>
      <c r="C6" s="74"/>
      <c r="D6" s="74"/>
      <c r="E6" s="74"/>
      <c r="F6" s="74"/>
      <c r="G6" s="74"/>
      <c r="H6" s="74"/>
    </row>
    <row r="7" spans="1:10" ht="12.75" customHeight="1" x14ac:dyDescent="0.25">
      <c r="A7" s="74" t="s">
        <v>2</v>
      </c>
      <c r="B7" s="74"/>
      <c r="C7" s="74"/>
      <c r="D7" s="74"/>
      <c r="E7" s="74"/>
      <c r="F7" s="84">
        <v>0</v>
      </c>
      <c r="G7" s="74"/>
      <c r="H7" s="74"/>
      <c r="I7" s="75"/>
    </row>
    <row r="8" spans="1:10" ht="12.75" customHeight="1" thickBot="1" x14ac:dyDescent="0.3">
      <c r="A8" s="74" t="s">
        <v>154</v>
      </c>
      <c r="B8" s="74"/>
      <c r="C8" s="74"/>
      <c r="D8" s="74"/>
      <c r="E8" s="74"/>
      <c r="F8" s="85">
        <v>0</v>
      </c>
      <c r="G8" s="74"/>
      <c r="H8" s="74"/>
      <c r="I8" s="75"/>
    </row>
    <row r="9" spans="1:10" ht="13.5" customHeight="1" thickTop="1" x14ac:dyDescent="0.25">
      <c r="A9" s="75" t="s">
        <v>3</v>
      </c>
      <c r="B9" s="75"/>
      <c r="C9" s="74"/>
      <c r="D9" s="74"/>
      <c r="E9" s="74"/>
      <c r="F9" s="86">
        <f>F7+F8</f>
        <v>0</v>
      </c>
      <c r="G9" s="74"/>
      <c r="H9" s="74"/>
      <c r="I9" s="75"/>
    </row>
    <row r="10" spans="1:10" ht="12.75" customHeight="1" x14ac:dyDescent="0.25">
      <c r="A10" s="74"/>
      <c r="B10" s="74"/>
      <c r="C10" s="74"/>
      <c r="D10" s="74"/>
      <c r="E10" s="74"/>
      <c r="F10" s="74"/>
      <c r="G10" s="74"/>
      <c r="H10" s="74"/>
      <c r="I10" s="75"/>
    </row>
    <row r="11" spans="1:10" x14ac:dyDescent="0.25">
      <c r="A11" s="73" t="s">
        <v>4</v>
      </c>
      <c r="B11" s="74"/>
      <c r="C11" s="74"/>
      <c r="D11" s="65"/>
      <c r="E11" s="65"/>
      <c r="F11" s="65"/>
      <c r="G11" s="74"/>
      <c r="H11" s="74"/>
      <c r="I11" s="75"/>
    </row>
    <row r="12" spans="1:10" ht="9.75" customHeight="1" x14ac:dyDescent="0.25">
      <c r="A12" s="74"/>
      <c r="B12" s="74"/>
      <c r="C12" s="74"/>
      <c r="D12" s="65"/>
      <c r="E12" s="87"/>
      <c r="F12" s="65"/>
      <c r="G12" s="74"/>
      <c r="H12" s="74"/>
      <c r="I12" s="75"/>
    </row>
    <row r="13" spans="1:10" x14ac:dyDescent="0.25">
      <c r="A13" s="74" t="s">
        <v>5</v>
      </c>
      <c r="B13" s="74"/>
      <c r="C13" s="74"/>
      <c r="D13" s="88">
        <v>0</v>
      </c>
      <c r="E13" s="89">
        <f>D13*parameters!C3/12</f>
        <v>0</v>
      </c>
      <c r="F13" s="65"/>
      <c r="G13" s="74"/>
      <c r="H13" s="74"/>
      <c r="I13" s="75"/>
      <c r="J13" s="90"/>
    </row>
    <row r="14" spans="1:10" x14ac:dyDescent="0.25">
      <c r="A14" s="74" t="s">
        <v>6</v>
      </c>
      <c r="B14" s="74"/>
      <c r="C14" s="74"/>
      <c r="D14" s="40"/>
      <c r="E14" s="91"/>
      <c r="F14" s="65"/>
      <c r="G14" s="74"/>
      <c r="H14" s="74"/>
      <c r="I14" s="75"/>
    </row>
    <row r="15" spans="1:10" x14ac:dyDescent="0.25">
      <c r="A15" s="73">
        <v>1</v>
      </c>
      <c r="B15" s="74" t="s">
        <v>7</v>
      </c>
      <c r="C15" s="74"/>
      <c r="D15" s="92">
        <v>0</v>
      </c>
      <c r="E15" s="89">
        <f>IF(D15=0,0,(D15/D16)*parameters!C3/12)</f>
        <v>0</v>
      </c>
      <c r="F15" s="65"/>
      <c r="G15" s="74"/>
      <c r="H15" s="74"/>
      <c r="I15" s="75"/>
    </row>
    <row r="16" spans="1:10" x14ac:dyDescent="0.25">
      <c r="A16" s="74"/>
      <c r="B16" s="74" t="s">
        <v>8</v>
      </c>
      <c r="C16" s="74"/>
      <c r="D16" s="93">
        <v>0</v>
      </c>
      <c r="E16" s="91"/>
      <c r="F16" s="65"/>
      <c r="G16" s="74"/>
      <c r="H16" s="74"/>
      <c r="I16" s="75"/>
    </row>
    <row r="17" spans="1:9" x14ac:dyDescent="0.25">
      <c r="A17" s="73">
        <v>2</v>
      </c>
      <c r="B17" s="74" t="s">
        <v>7</v>
      </c>
      <c r="C17" s="74"/>
      <c r="D17" s="92">
        <v>0</v>
      </c>
      <c r="E17" s="89">
        <f>IF(D17=0,0,(D17/D18)*parameters!C3/12)</f>
        <v>0</v>
      </c>
      <c r="F17" s="65"/>
      <c r="G17" s="74"/>
      <c r="H17" s="74"/>
      <c r="I17" s="75"/>
    </row>
    <row r="18" spans="1:9" x14ac:dyDescent="0.25">
      <c r="A18" s="74"/>
      <c r="B18" s="74" t="s">
        <v>8</v>
      </c>
      <c r="C18" s="74"/>
      <c r="D18" s="94">
        <v>0</v>
      </c>
      <c r="E18" s="91"/>
      <c r="F18" s="65"/>
      <c r="G18" s="74"/>
      <c r="H18" s="74"/>
      <c r="I18" s="75"/>
    </row>
    <row r="19" spans="1:9" ht="11.25" customHeight="1" x14ac:dyDescent="0.25">
      <c r="A19" s="74"/>
      <c r="B19" s="74"/>
      <c r="C19" s="74"/>
      <c r="D19" s="65"/>
      <c r="E19" s="65"/>
      <c r="F19" s="65"/>
      <c r="G19" s="74"/>
      <c r="H19" s="74"/>
      <c r="I19" s="75"/>
    </row>
    <row r="20" spans="1:9" x14ac:dyDescent="0.25">
      <c r="A20" s="74" t="s">
        <v>9</v>
      </c>
      <c r="B20" s="74"/>
      <c r="C20" s="74"/>
      <c r="D20" s="74"/>
      <c r="E20" s="74"/>
      <c r="F20" s="95">
        <f>IF((E13+E15+E17)&lt;=parameters!C3,(E13+E15+E17),parameters!C3)</f>
        <v>0</v>
      </c>
      <c r="G20" s="96" t="s">
        <v>10</v>
      </c>
      <c r="H20" s="74"/>
      <c r="I20" s="75"/>
    </row>
    <row r="21" spans="1:9" ht="12.75" customHeight="1" x14ac:dyDescent="0.25">
      <c r="A21" s="74"/>
      <c r="B21" s="74"/>
      <c r="C21" s="74"/>
      <c r="D21" s="74"/>
      <c r="E21" s="74"/>
      <c r="F21" s="74"/>
      <c r="G21" s="74"/>
      <c r="H21" s="74"/>
      <c r="I21" s="75"/>
    </row>
    <row r="22" spans="1:9" x14ac:dyDescent="0.25">
      <c r="A22" s="73" t="s">
        <v>11</v>
      </c>
      <c r="B22" s="74"/>
      <c r="C22" s="74"/>
      <c r="D22" s="74"/>
      <c r="E22" s="74"/>
      <c r="F22" s="74"/>
      <c r="G22" s="74"/>
      <c r="H22" s="74"/>
      <c r="I22" s="75"/>
    </row>
    <row r="23" spans="1:9" ht="9.75" customHeight="1" x14ac:dyDescent="0.25">
      <c r="A23" s="74"/>
      <c r="B23" s="74"/>
      <c r="C23" s="74"/>
      <c r="D23" s="74"/>
      <c r="E23" s="74"/>
      <c r="F23" s="74"/>
      <c r="G23" s="74"/>
      <c r="H23" s="74"/>
      <c r="I23" s="75"/>
    </row>
    <row r="24" spans="1:9" x14ac:dyDescent="0.25">
      <c r="A24" s="74" t="s">
        <v>12</v>
      </c>
      <c r="B24" s="74"/>
      <c r="C24" s="74"/>
      <c r="D24" s="74"/>
      <c r="E24" s="74"/>
      <c r="F24" s="74"/>
      <c r="G24" s="74"/>
      <c r="H24" s="74"/>
      <c r="I24" s="75"/>
    </row>
    <row r="25" spans="1:9" ht="15.75" thickBot="1" x14ac:dyDescent="0.3">
      <c r="A25" s="74" t="s">
        <v>13</v>
      </c>
      <c r="B25" s="74"/>
      <c r="C25" s="74"/>
      <c r="D25" s="74"/>
      <c r="E25" s="74"/>
      <c r="F25" s="97">
        <v>0</v>
      </c>
      <c r="G25" s="96" t="s">
        <v>14</v>
      </c>
      <c r="H25" s="74"/>
      <c r="I25" s="75"/>
    </row>
    <row r="26" spans="1:9" ht="11.25" customHeight="1" thickTop="1" x14ac:dyDescent="0.25">
      <c r="A26" s="74"/>
      <c r="B26" s="74"/>
      <c r="C26" s="74"/>
      <c r="D26" s="74"/>
      <c r="E26" s="74"/>
      <c r="F26" s="74"/>
      <c r="G26" s="74"/>
      <c r="H26" s="74"/>
      <c r="I26" s="75"/>
    </row>
    <row r="27" spans="1:9" x14ac:dyDescent="0.25">
      <c r="A27" s="73" t="s">
        <v>15</v>
      </c>
      <c r="B27" s="74"/>
      <c r="C27" s="74"/>
      <c r="D27" s="74"/>
      <c r="E27" s="74"/>
      <c r="F27" s="95">
        <f>IF(F20-F25&lt;=0,0,F20-F25)</f>
        <v>0</v>
      </c>
      <c r="G27" s="96" t="s">
        <v>16</v>
      </c>
      <c r="H27" s="74"/>
      <c r="I27" s="13"/>
    </row>
    <row r="28" spans="1:9" x14ac:dyDescent="0.25">
      <c r="A28" s="74" t="s">
        <v>17</v>
      </c>
      <c r="B28" s="74"/>
      <c r="C28" s="74"/>
      <c r="D28" s="74"/>
      <c r="E28" s="74"/>
      <c r="F28" s="98">
        <f>IF(F20-F25&lt;=0,0,IF(F20-F25&gt;=F9*parameters!C6,F9*parameters!C6,F20-F25))</f>
        <v>0</v>
      </c>
      <c r="G28" s="74" t="s">
        <v>18</v>
      </c>
      <c r="H28" s="74"/>
      <c r="I28" s="99"/>
    </row>
    <row r="29" spans="1:9" x14ac:dyDescent="0.25">
      <c r="A29" s="73"/>
      <c r="B29" s="74"/>
      <c r="C29" s="74"/>
      <c r="D29" s="74"/>
      <c r="E29" s="74"/>
      <c r="F29" s="95"/>
      <c r="G29" s="73"/>
      <c r="H29" s="74"/>
      <c r="I29" s="99"/>
    </row>
    <row r="30" spans="1:9" x14ac:dyDescent="0.25">
      <c r="A30" s="73" t="s">
        <v>19</v>
      </c>
      <c r="B30" s="74"/>
      <c r="C30" s="74"/>
      <c r="D30" s="74"/>
      <c r="E30" s="74"/>
      <c r="F30" s="74"/>
      <c r="G30" s="74"/>
      <c r="H30" s="74"/>
      <c r="I30" s="75"/>
    </row>
    <row r="31" spans="1:9" ht="9.75" customHeight="1" x14ac:dyDescent="0.25">
      <c r="A31" s="74"/>
      <c r="B31" s="74"/>
      <c r="C31" s="74"/>
      <c r="D31" s="74"/>
      <c r="E31" s="74"/>
      <c r="F31" s="74"/>
      <c r="G31" s="74"/>
      <c r="H31" s="74"/>
      <c r="I31" s="75"/>
    </row>
    <row r="32" spans="1:9" x14ac:dyDescent="0.25">
      <c r="A32" s="74" t="s">
        <v>20</v>
      </c>
      <c r="B32" s="74"/>
      <c r="C32" s="74"/>
      <c r="D32" s="74"/>
      <c r="E32" s="74"/>
      <c r="F32" s="100">
        <f>F9</f>
        <v>0</v>
      </c>
      <c r="G32" s="74"/>
      <c r="H32" s="74"/>
      <c r="I32" s="75"/>
    </row>
    <row r="33" spans="1:9" ht="15.75" thickBot="1" x14ac:dyDescent="0.3">
      <c r="A33" s="74" t="s">
        <v>21</v>
      </c>
      <c r="B33" s="74"/>
      <c r="C33" s="74"/>
      <c r="D33" s="74"/>
      <c r="E33" s="74"/>
      <c r="F33" s="101">
        <f>F27</f>
        <v>0</v>
      </c>
      <c r="G33" s="96" t="s">
        <v>16</v>
      </c>
      <c r="H33" s="74"/>
      <c r="I33" s="75"/>
    </row>
    <row r="34" spans="1:9" ht="15.75" thickTop="1" x14ac:dyDescent="0.25">
      <c r="A34" s="74" t="s">
        <v>22</v>
      </c>
      <c r="B34" s="74"/>
      <c r="C34" s="74"/>
      <c r="D34" s="74"/>
      <c r="E34" s="74"/>
      <c r="F34" s="100">
        <f>IF(F32-F33&lt;=0,0,F32-F33)</f>
        <v>0</v>
      </c>
      <c r="G34" s="74"/>
      <c r="H34" s="74"/>
      <c r="I34" s="75"/>
    </row>
    <row r="35" spans="1:9" ht="9.75" customHeight="1" x14ac:dyDescent="0.25">
      <c r="A35" s="74"/>
      <c r="B35" s="74"/>
      <c r="C35" s="74"/>
      <c r="D35" s="74"/>
      <c r="E35" s="74"/>
      <c r="F35" s="74"/>
      <c r="G35" s="74"/>
      <c r="H35" s="74"/>
      <c r="I35" s="75"/>
    </row>
    <row r="36" spans="1:9" x14ac:dyDescent="0.25">
      <c r="A36" s="74" t="s">
        <v>23</v>
      </c>
      <c r="B36" s="74"/>
      <c r="C36" s="74"/>
      <c r="D36" s="100">
        <f>F34</f>
        <v>0</v>
      </c>
      <c r="E36" s="74" t="str">
        <f>parameters!G13</f>
        <v>x 57,60% (E)</v>
      </c>
      <c r="F36" s="100">
        <f>F34*parameters!C13</f>
        <v>0</v>
      </c>
      <c r="G36" s="74"/>
      <c r="H36" s="74"/>
      <c r="I36" s="75"/>
    </row>
    <row r="37" spans="1:9" ht="15.75" thickBot="1" x14ac:dyDescent="0.3">
      <c r="A37" s="74" t="s">
        <v>24</v>
      </c>
      <c r="B37" s="74"/>
      <c r="C37" s="74"/>
      <c r="D37" s="74"/>
      <c r="E37" s="74"/>
      <c r="F37" s="101">
        <f>F33</f>
        <v>0</v>
      </c>
      <c r="G37" s="74"/>
      <c r="H37" s="74"/>
      <c r="I37" s="75"/>
    </row>
    <row r="38" spans="1:9" ht="15.75" thickTop="1" x14ac:dyDescent="0.25">
      <c r="A38" s="102" t="s">
        <v>25</v>
      </c>
      <c r="B38" s="74"/>
      <c r="C38" s="74"/>
      <c r="D38" s="74"/>
      <c r="E38" s="74"/>
      <c r="F38" s="95">
        <f>IF(F36-F37&lt;=0,0,F36-F37)</f>
        <v>0</v>
      </c>
      <c r="G38" s="74"/>
      <c r="H38" s="74"/>
      <c r="I38" s="75"/>
    </row>
    <row r="39" spans="1:9" ht="10.5" customHeight="1" x14ac:dyDescent="0.25">
      <c r="A39" s="74"/>
      <c r="B39" s="74"/>
      <c r="C39" s="74"/>
      <c r="D39" s="74"/>
      <c r="E39" s="74"/>
      <c r="F39" s="74"/>
      <c r="G39" s="74"/>
      <c r="H39" s="74"/>
      <c r="I39" s="75"/>
    </row>
    <row r="40" spans="1:9" x14ac:dyDescent="0.25">
      <c r="A40" s="103" t="s">
        <v>26</v>
      </c>
      <c r="B40" s="104"/>
      <c r="C40" s="104"/>
      <c r="D40" s="104"/>
      <c r="E40" s="104"/>
      <c r="F40" s="105"/>
      <c r="G40" s="74"/>
      <c r="H40" s="74"/>
      <c r="I40" s="75"/>
    </row>
    <row r="41" spans="1:9" ht="12" customHeight="1" x14ac:dyDescent="0.25">
      <c r="A41" s="106"/>
      <c r="B41" s="107" t="s">
        <v>86</v>
      </c>
      <c r="C41" s="107"/>
      <c r="D41" s="108">
        <f>parameters!C21</f>
        <v>54614</v>
      </c>
      <c r="E41" s="108">
        <f>D41/12</f>
        <v>4551.166666666667</v>
      </c>
      <c r="F41" s="109"/>
      <c r="G41" s="96" t="s">
        <v>87</v>
      </c>
      <c r="H41" s="74"/>
      <c r="I41" s="75"/>
    </row>
    <row r="42" spans="1:9" ht="13.5" customHeight="1" x14ac:dyDescent="0.25">
      <c r="A42" s="106" t="s">
        <v>20</v>
      </c>
      <c r="B42" s="107"/>
      <c r="C42" s="110"/>
      <c r="D42" s="110"/>
      <c r="E42" s="110"/>
      <c r="F42" s="111">
        <f>F9</f>
        <v>0</v>
      </c>
      <c r="G42" s="74"/>
      <c r="H42" s="74"/>
      <c r="I42" s="75"/>
    </row>
    <row r="43" spans="1:9" ht="15.75" thickBot="1" x14ac:dyDescent="0.3">
      <c r="A43" s="106" t="s">
        <v>27</v>
      </c>
      <c r="B43" s="107"/>
      <c r="C43" s="110"/>
      <c r="D43" s="110"/>
      <c r="E43" s="110"/>
      <c r="F43" s="112">
        <f>F38</f>
        <v>0</v>
      </c>
      <c r="G43" s="74"/>
      <c r="H43" s="74"/>
      <c r="I43" s="75"/>
    </row>
    <row r="44" spans="1:9" ht="15" customHeight="1" thickTop="1" x14ac:dyDescent="0.25">
      <c r="A44" s="106" t="s">
        <v>28</v>
      </c>
      <c r="B44" s="107"/>
      <c r="C44" s="110"/>
      <c r="D44" s="110"/>
      <c r="E44" s="110"/>
      <c r="F44" s="111">
        <f>SUM(F42:F43)</f>
        <v>0</v>
      </c>
      <c r="G44" s="74"/>
      <c r="H44" s="74"/>
      <c r="I44" s="75"/>
    </row>
    <row r="45" spans="1:9" ht="12.75" customHeight="1" x14ac:dyDescent="0.25">
      <c r="A45" s="113" t="s">
        <v>105</v>
      </c>
      <c r="B45" s="107"/>
      <c r="C45" s="114">
        <f>D13*E41</f>
        <v>0</v>
      </c>
      <c r="D45" s="115">
        <f>IF(D15=0,0,(D15/D16)*D41/12)</f>
        <v>0</v>
      </c>
      <c r="E45" s="115">
        <f>IF(D17=0,0,(D17/D18)*D41/12)</f>
        <v>0</v>
      </c>
      <c r="F45" s="111">
        <f>IF((C45+D45+E45)&gt;parameters!C21,parameters!C21,(C45+D45+E45))</f>
        <v>0</v>
      </c>
      <c r="G45" s="74"/>
      <c r="H45" s="74"/>
      <c r="I45" s="75"/>
    </row>
    <row r="46" spans="1:9" ht="6" customHeight="1" x14ac:dyDescent="0.25">
      <c r="A46" s="113"/>
      <c r="B46" s="107"/>
      <c r="C46" s="108"/>
      <c r="D46" s="116"/>
      <c r="E46" s="116"/>
      <c r="F46" s="111"/>
      <c r="G46" s="74"/>
      <c r="H46" s="74"/>
      <c r="I46" s="75"/>
    </row>
    <row r="47" spans="1:9" x14ac:dyDescent="0.25">
      <c r="A47" s="117" t="s">
        <v>29</v>
      </c>
      <c r="B47" s="118"/>
      <c r="C47" s="119"/>
      <c r="D47" s="119" t="str">
        <f>parameters!G19</f>
        <v>6,90% (H) x</v>
      </c>
      <c r="E47" s="120">
        <f>IF((F45&lt;F44),F45,F44)</f>
        <v>0</v>
      </c>
      <c r="F47" s="121">
        <f>FLOOR(E47*parameters!C19,0.01)</f>
        <v>0</v>
      </c>
      <c r="G47" s="74"/>
      <c r="H47" s="74"/>
      <c r="I47" s="75"/>
    </row>
    <row r="48" spans="1:9" x14ac:dyDescent="0.25">
      <c r="G48" s="74"/>
      <c r="H48" s="74"/>
      <c r="I48" s="75"/>
    </row>
    <row r="49" spans="1:10" x14ac:dyDescent="0.25">
      <c r="B49" s="298" t="s">
        <v>165</v>
      </c>
      <c r="G49" s="74"/>
      <c r="H49" s="74"/>
      <c r="I49" s="75"/>
    </row>
    <row r="50" spans="1:10" x14ac:dyDescent="0.25">
      <c r="G50" s="74"/>
      <c r="H50" s="74"/>
      <c r="I50" s="75"/>
    </row>
    <row r="51" spans="1:10" x14ac:dyDescent="0.25">
      <c r="G51" s="74"/>
      <c r="H51" s="74"/>
      <c r="I51" s="75"/>
    </row>
    <row r="52" spans="1:10" x14ac:dyDescent="0.25">
      <c r="G52" s="74"/>
      <c r="H52" s="74"/>
      <c r="I52" s="75"/>
    </row>
    <row r="53" spans="1:10" ht="12" customHeight="1" x14ac:dyDescent="0.25">
      <c r="A53" s="74"/>
      <c r="B53" s="74"/>
      <c r="C53" s="74"/>
      <c r="D53" s="74"/>
      <c r="E53" s="122"/>
      <c r="F53" s="74"/>
      <c r="G53" s="74"/>
      <c r="H53" s="74"/>
      <c r="I53" s="75"/>
    </row>
    <row r="54" spans="1:10" x14ac:dyDescent="0.25">
      <c r="A54" s="73" t="s">
        <v>30</v>
      </c>
      <c r="B54" s="74"/>
      <c r="C54" s="74"/>
      <c r="D54" s="74"/>
      <c r="E54" s="74"/>
      <c r="F54" s="74"/>
      <c r="G54" s="74"/>
      <c r="H54" s="74"/>
      <c r="I54" s="75"/>
    </row>
    <row r="55" spans="1:10" ht="6.75" customHeight="1" x14ac:dyDescent="0.25">
      <c r="A55" s="74"/>
      <c r="B55" s="74"/>
      <c r="C55" s="74"/>
      <c r="D55" s="74"/>
      <c r="E55" s="74"/>
      <c r="F55" s="74"/>
      <c r="G55" s="74"/>
      <c r="H55" s="74"/>
      <c r="I55" s="75"/>
    </row>
    <row r="56" spans="1:10" ht="12.75" customHeight="1" x14ac:dyDescent="0.25">
      <c r="A56" s="74" t="s">
        <v>20</v>
      </c>
      <c r="B56" s="74"/>
      <c r="C56" s="74"/>
      <c r="D56" s="74"/>
      <c r="E56" s="100">
        <f>F7</f>
        <v>0</v>
      </c>
      <c r="F56" s="74"/>
      <c r="G56" s="74"/>
      <c r="H56" s="74"/>
      <c r="I56" s="75"/>
    </row>
    <row r="57" spans="1:10" ht="12.75" customHeight="1" x14ac:dyDescent="0.25">
      <c r="A57" s="74" t="s">
        <v>31</v>
      </c>
      <c r="B57" s="74"/>
      <c r="C57" s="74"/>
      <c r="D57" s="74"/>
      <c r="E57" s="100">
        <f>F8</f>
        <v>0</v>
      </c>
      <c r="F57" s="74"/>
      <c r="G57" s="74"/>
      <c r="H57" s="74"/>
      <c r="I57" s="98"/>
    </row>
    <row r="58" spans="1:10" ht="13.5" customHeight="1" x14ac:dyDescent="0.25">
      <c r="A58" s="74" t="s">
        <v>32</v>
      </c>
      <c r="B58" s="74"/>
      <c r="C58" s="73"/>
      <c r="D58" s="74"/>
      <c r="E58" s="123">
        <f>IF((F38)&lt;0.1,0,F38)</f>
        <v>0</v>
      </c>
      <c r="F58" s="74"/>
      <c r="G58" s="74"/>
      <c r="H58" s="74"/>
      <c r="I58" s="98"/>
    </row>
    <row r="59" spans="1:10" x14ac:dyDescent="0.25">
      <c r="A59" s="74" t="s">
        <v>33</v>
      </c>
      <c r="B59" s="74"/>
      <c r="C59" s="74"/>
      <c r="D59" s="74"/>
      <c r="E59" s="100">
        <f>SUM(E56:E58)</f>
        <v>0</v>
      </c>
      <c r="F59" s="74"/>
      <c r="G59" s="74"/>
      <c r="H59" s="74"/>
      <c r="I59" s="98"/>
      <c r="J59" s="2"/>
    </row>
    <row r="60" spans="1:10" ht="7.5" customHeight="1" x14ac:dyDescent="0.25">
      <c r="A60" s="124"/>
      <c r="B60" s="124"/>
      <c r="C60" s="124"/>
      <c r="D60" s="124"/>
      <c r="E60" s="125"/>
      <c r="F60" s="124"/>
      <c r="G60" s="124"/>
      <c r="H60" s="124"/>
      <c r="I60" s="98"/>
    </row>
    <row r="61" spans="1:10" x14ac:dyDescent="0.25">
      <c r="A61" s="74"/>
      <c r="B61" s="74"/>
      <c r="C61" s="74"/>
      <c r="D61" s="74"/>
      <c r="E61" s="100"/>
      <c r="F61" s="74"/>
      <c r="G61" s="74"/>
      <c r="H61" s="74"/>
      <c r="I61" s="98"/>
    </row>
    <row r="62" spans="1:10" ht="11.25" customHeight="1" x14ac:dyDescent="0.25">
      <c r="A62" s="74"/>
      <c r="B62" s="74"/>
      <c r="C62" s="74"/>
      <c r="D62" s="74"/>
      <c r="E62" s="74"/>
      <c r="F62" s="74"/>
      <c r="G62" s="74"/>
      <c r="H62" s="74"/>
      <c r="I62" s="2"/>
    </row>
    <row r="63" spans="1:10" x14ac:dyDescent="0.25">
      <c r="A63" s="126" t="s">
        <v>34</v>
      </c>
      <c r="B63" s="127"/>
      <c r="C63" s="127"/>
      <c r="D63" s="127"/>
      <c r="E63" s="127"/>
      <c r="F63" s="127"/>
      <c r="G63" s="74"/>
      <c r="H63" s="74"/>
    </row>
    <row r="64" spans="1:10" ht="9.75" customHeight="1" x14ac:dyDescent="0.25">
      <c r="A64" s="127"/>
      <c r="B64" s="127"/>
      <c r="C64" s="127"/>
      <c r="D64" s="127"/>
      <c r="E64" s="127"/>
      <c r="F64" s="127"/>
      <c r="G64" s="74"/>
      <c r="H64" s="74"/>
      <c r="I64" s="75"/>
    </row>
    <row r="65" spans="1:9" ht="12.75" customHeight="1" x14ac:dyDescent="0.25">
      <c r="A65" s="126" t="s">
        <v>35</v>
      </c>
      <c r="B65" s="126"/>
      <c r="C65" s="126"/>
      <c r="D65" s="126"/>
      <c r="E65" s="128">
        <f>INT(E59)</f>
        <v>0</v>
      </c>
      <c r="F65" s="127"/>
      <c r="G65" s="74"/>
      <c r="H65" s="74"/>
      <c r="I65" s="75"/>
    </row>
    <row r="66" spans="1:9" ht="12.75" customHeight="1" x14ac:dyDescent="0.25">
      <c r="A66" s="126" t="s">
        <v>36</v>
      </c>
      <c r="B66" s="126"/>
      <c r="C66" s="126"/>
      <c r="D66" s="126"/>
      <c r="E66" s="128">
        <f>INT(E57)</f>
        <v>0</v>
      </c>
      <c r="F66" s="126" t="s">
        <v>18</v>
      </c>
      <c r="G66" s="74"/>
      <c r="H66" s="74"/>
      <c r="I66" s="98"/>
    </row>
    <row r="67" spans="1:9" ht="13.5" customHeight="1" x14ac:dyDescent="0.25">
      <c r="A67" s="126" t="s">
        <v>37</v>
      </c>
      <c r="B67" s="126"/>
      <c r="C67" s="126"/>
      <c r="D67" s="126"/>
      <c r="E67" s="128">
        <f>CEILING(E58,1)</f>
        <v>0</v>
      </c>
      <c r="F67" s="127"/>
      <c r="G67" s="74"/>
      <c r="H67" s="74"/>
      <c r="I67" s="98"/>
    </row>
    <row r="68" spans="1:9" ht="12.75" customHeight="1" x14ac:dyDescent="0.25">
      <c r="A68" s="74"/>
      <c r="B68" s="74"/>
      <c r="C68" s="74"/>
      <c r="D68" s="74"/>
      <c r="E68" s="74"/>
      <c r="F68" s="74"/>
      <c r="G68" s="74"/>
      <c r="H68" s="74"/>
      <c r="I68" s="75"/>
    </row>
    <row r="69" spans="1:9" ht="12.75" customHeight="1" x14ac:dyDescent="0.25">
      <c r="A69" s="129"/>
      <c r="B69" s="129"/>
      <c r="C69" s="129"/>
      <c r="D69" s="129"/>
      <c r="E69" s="129"/>
      <c r="F69" s="129"/>
      <c r="G69" s="129"/>
      <c r="H69" s="129"/>
      <c r="I69" s="98"/>
    </row>
    <row r="70" spans="1:9" x14ac:dyDescent="0.25">
      <c r="A70" s="74"/>
      <c r="B70" s="74"/>
      <c r="C70" s="74"/>
      <c r="D70" s="74"/>
      <c r="E70" s="74"/>
      <c r="F70" s="74"/>
      <c r="G70" s="74"/>
      <c r="H70" s="74"/>
      <c r="I70" s="75"/>
    </row>
    <row r="71" spans="1:9" x14ac:dyDescent="0.25">
      <c r="A71" s="74"/>
      <c r="B71" s="130" t="s">
        <v>38</v>
      </c>
      <c r="C71" s="131" t="s">
        <v>39</v>
      </c>
      <c r="D71" s="131"/>
      <c r="E71" s="131"/>
      <c r="F71" s="132"/>
      <c r="G71" s="74"/>
      <c r="H71" s="74"/>
      <c r="I71" s="75"/>
    </row>
    <row r="72" spans="1:9" x14ac:dyDescent="0.25">
      <c r="A72" s="74"/>
      <c r="B72" s="133"/>
      <c r="C72" s="77"/>
      <c r="D72" s="77"/>
      <c r="E72" s="77"/>
      <c r="F72" s="134"/>
      <c r="G72" s="74"/>
      <c r="H72" s="74"/>
      <c r="I72" s="75"/>
    </row>
    <row r="73" spans="1:9" x14ac:dyDescent="0.25">
      <c r="A73" s="74"/>
      <c r="B73" s="135"/>
      <c r="C73" s="136"/>
      <c r="D73" s="136"/>
      <c r="E73" s="136"/>
      <c r="F73" s="137"/>
      <c r="G73" s="74"/>
      <c r="H73" s="74"/>
      <c r="I73" s="75"/>
    </row>
    <row r="74" spans="1:9" x14ac:dyDescent="0.25">
      <c r="A74" s="74"/>
      <c r="B74" s="135"/>
      <c r="C74" s="136"/>
      <c r="D74" s="138"/>
      <c r="E74" s="138"/>
      <c r="F74" s="137"/>
      <c r="G74" s="74"/>
      <c r="H74" s="1"/>
    </row>
    <row r="75" spans="1:9" x14ac:dyDescent="0.25">
      <c r="A75" s="74"/>
      <c r="B75" s="135"/>
      <c r="C75" s="136"/>
      <c r="D75" s="136"/>
      <c r="E75" s="138"/>
      <c r="F75" s="137"/>
      <c r="G75" s="74"/>
      <c r="H75" s="1"/>
    </row>
    <row r="76" spans="1:9" x14ac:dyDescent="0.25">
      <c r="A76" s="74"/>
      <c r="B76" s="135"/>
      <c r="C76" s="136"/>
      <c r="D76" s="139"/>
      <c r="E76" s="139"/>
      <c r="F76" s="137"/>
      <c r="G76" s="74"/>
      <c r="H76" s="1"/>
    </row>
    <row r="77" spans="1:9" x14ac:dyDescent="0.25">
      <c r="A77" s="74"/>
      <c r="B77" s="135"/>
      <c r="C77" s="136"/>
      <c r="D77" s="140"/>
      <c r="E77" s="141"/>
      <c r="F77" s="137"/>
      <c r="G77" s="74"/>
      <c r="H77" s="1"/>
    </row>
    <row r="78" spans="1:9" x14ac:dyDescent="0.25">
      <c r="A78" s="74"/>
      <c r="B78" s="135"/>
      <c r="C78" s="136"/>
      <c r="D78" s="140"/>
      <c r="E78" s="142"/>
      <c r="F78" s="137"/>
      <c r="G78" s="74"/>
      <c r="H78" s="1"/>
    </row>
    <row r="79" spans="1:9" x14ac:dyDescent="0.25">
      <c r="A79" s="74"/>
      <c r="B79" s="135"/>
      <c r="C79" s="136"/>
      <c r="D79" s="140"/>
      <c r="E79" s="141"/>
      <c r="F79" s="137"/>
      <c r="G79" s="74"/>
      <c r="H79" s="1"/>
    </row>
    <row r="80" spans="1:9" x14ac:dyDescent="0.25">
      <c r="A80" s="74"/>
      <c r="B80" s="135"/>
      <c r="C80" s="136"/>
      <c r="D80" s="140"/>
      <c r="E80" s="141"/>
      <c r="F80" s="137"/>
      <c r="G80" s="74"/>
      <c r="H80" s="1"/>
    </row>
    <row r="81" spans="1:8" x14ac:dyDescent="0.25">
      <c r="A81" s="74"/>
      <c r="B81" s="135"/>
      <c r="C81" s="136"/>
      <c r="D81" s="136"/>
      <c r="E81" s="143"/>
      <c r="F81" s="137"/>
      <c r="G81" s="74"/>
      <c r="H81" s="1"/>
    </row>
    <row r="82" spans="1:8" x14ac:dyDescent="0.25">
      <c r="A82" s="74"/>
      <c r="B82" s="135"/>
      <c r="C82" s="136"/>
      <c r="D82" s="136"/>
      <c r="E82" s="136"/>
      <c r="F82" s="137"/>
      <c r="G82" s="74"/>
      <c r="H82" s="1"/>
    </row>
    <row r="83" spans="1:8" x14ac:dyDescent="0.25">
      <c r="A83" s="74"/>
      <c r="B83" s="135"/>
      <c r="C83" s="136"/>
      <c r="D83" s="136"/>
      <c r="E83" s="136"/>
      <c r="F83" s="137"/>
      <c r="G83" s="74"/>
      <c r="H83" s="1"/>
    </row>
    <row r="84" spans="1:8" x14ac:dyDescent="0.25">
      <c r="A84" s="74"/>
      <c r="B84" s="135"/>
      <c r="C84" s="136"/>
      <c r="D84" s="136"/>
      <c r="E84" s="136"/>
      <c r="F84" s="137"/>
      <c r="G84" s="74"/>
      <c r="H84" s="1"/>
    </row>
    <row r="85" spans="1:8" x14ac:dyDescent="0.25">
      <c r="A85" s="74"/>
      <c r="B85" s="135"/>
      <c r="C85" s="136"/>
      <c r="D85" s="136"/>
      <c r="E85" s="136"/>
      <c r="F85" s="137"/>
      <c r="G85" s="74"/>
      <c r="H85" s="1"/>
    </row>
    <row r="86" spans="1:8" x14ac:dyDescent="0.25">
      <c r="A86" s="74"/>
      <c r="B86" s="135"/>
      <c r="C86" s="136"/>
      <c r="D86" s="136"/>
      <c r="E86" s="136"/>
      <c r="F86" s="137"/>
      <c r="G86" s="74"/>
      <c r="H86" s="1"/>
    </row>
    <row r="87" spans="1:8" x14ac:dyDescent="0.25">
      <c r="A87" s="74"/>
      <c r="B87" s="135"/>
      <c r="C87" s="136"/>
      <c r="D87" s="136"/>
      <c r="E87" s="136"/>
      <c r="F87" s="137"/>
      <c r="G87" s="74"/>
      <c r="H87" s="1"/>
    </row>
    <row r="88" spans="1:8" x14ac:dyDescent="0.25">
      <c r="A88" s="74"/>
      <c r="B88" s="135"/>
      <c r="C88" s="136"/>
      <c r="D88" s="136"/>
      <c r="E88" s="136"/>
      <c r="F88" s="137"/>
      <c r="G88" s="74"/>
      <c r="H88" s="1"/>
    </row>
    <row r="89" spans="1:8" x14ac:dyDescent="0.25">
      <c r="A89" s="74"/>
      <c r="B89" s="135"/>
      <c r="C89" s="136"/>
      <c r="D89" s="136"/>
      <c r="E89" s="138"/>
      <c r="F89" s="137"/>
      <c r="G89" s="74"/>
      <c r="H89" s="1"/>
    </row>
    <row r="90" spans="1:8" x14ac:dyDescent="0.25">
      <c r="A90" s="74"/>
      <c r="B90" s="135"/>
      <c r="C90" s="136"/>
      <c r="D90" s="136"/>
      <c r="E90" s="138"/>
      <c r="F90" s="137"/>
      <c r="G90" s="74"/>
      <c r="H90" s="1"/>
    </row>
    <row r="91" spans="1:8" x14ac:dyDescent="0.25">
      <c r="A91" s="74"/>
      <c r="B91" s="135"/>
      <c r="C91" s="136"/>
      <c r="D91" s="136"/>
      <c r="E91" s="138"/>
      <c r="F91" s="137"/>
      <c r="G91" s="74"/>
      <c r="H91" s="1"/>
    </row>
    <row r="92" spans="1:8" x14ac:dyDescent="0.25">
      <c r="A92" s="74"/>
      <c r="B92" s="135"/>
      <c r="C92" s="136"/>
      <c r="D92" s="144"/>
      <c r="E92" s="145"/>
      <c r="F92" s="137"/>
      <c r="G92" s="74"/>
      <c r="H92" s="1"/>
    </row>
    <row r="93" spans="1:8" x14ac:dyDescent="0.25">
      <c r="A93" s="74"/>
      <c r="B93" s="135"/>
      <c r="C93" s="136"/>
      <c r="D93" s="136"/>
      <c r="E93" s="138"/>
      <c r="F93" s="137"/>
      <c r="G93" s="74"/>
      <c r="H93" s="1"/>
    </row>
    <row r="94" spans="1:8" x14ac:dyDescent="0.25">
      <c r="A94" s="74"/>
      <c r="B94" s="135"/>
      <c r="C94" s="136"/>
      <c r="D94" s="136"/>
      <c r="E94" s="136"/>
      <c r="F94" s="137"/>
      <c r="G94" s="74"/>
      <c r="H94" s="1"/>
    </row>
    <row r="95" spans="1:8" x14ac:dyDescent="0.25">
      <c r="A95" s="74"/>
      <c r="B95" s="135"/>
      <c r="C95" s="136"/>
      <c r="D95" s="136"/>
      <c r="E95" s="136"/>
      <c r="F95" s="137"/>
      <c r="G95" s="74"/>
      <c r="H95" s="1"/>
    </row>
    <row r="96" spans="1:8" x14ac:dyDescent="0.25">
      <c r="A96" s="74"/>
      <c r="B96" s="135"/>
      <c r="C96" s="136"/>
      <c r="D96" s="136"/>
      <c r="E96" s="136"/>
      <c r="F96" s="137"/>
      <c r="G96" s="74"/>
      <c r="H96" s="1"/>
    </row>
    <row r="97" spans="1:8" x14ac:dyDescent="0.25">
      <c r="A97" s="74"/>
      <c r="B97" s="146"/>
      <c r="C97" s="81"/>
      <c r="D97" s="81"/>
      <c r="E97" s="81"/>
      <c r="F97" s="147"/>
      <c r="G97" s="74"/>
      <c r="H97" s="1"/>
    </row>
    <row r="98" spans="1:8" ht="12.75" customHeight="1" x14ac:dyDescent="0.25">
      <c r="A98" s="74"/>
      <c r="B98" s="298" t="s">
        <v>165</v>
      </c>
      <c r="C98" s="74"/>
      <c r="D98" s="74"/>
      <c r="E98" s="74"/>
      <c r="F98" s="74"/>
      <c r="G98" s="74"/>
      <c r="H98" s="1"/>
    </row>
    <row r="99" spans="1:8" ht="12.75" customHeight="1" x14ac:dyDescent="0.25">
      <c r="A99" s="74"/>
      <c r="B99" s="74"/>
      <c r="C99" s="74"/>
      <c r="D99" s="74"/>
      <c r="E99" s="74"/>
      <c r="F99" s="74"/>
      <c r="G99" s="74"/>
      <c r="H99" s="1"/>
    </row>
    <row r="100" spans="1:8" ht="12.75" customHeight="1" x14ac:dyDescent="0.25">
      <c r="A100" s="74"/>
      <c r="B100" s="74"/>
      <c r="C100" s="74"/>
      <c r="D100" s="74"/>
      <c r="E100" s="74"/>
      <c r="F100" s="74"/>
      <c r="G100" s="74"/>
      <c r="H100" s="1"/>
    </row>
    <row r="101" spans="1:8" ht="12.75" customHeight="1" x14ac:dyDescent="0.25">
      <c r="A101" s="74"/>
      <c r="B101" s="74"/>
      <c r="C101" s="74"/>
      <c r="D101" s="74"/>
      <c r="E101" s="74"/>
      <c r="F101" s="74"/>
      <c r="G101" s="74"/>
      <c r="H101" s="1"/>
    </row>
    <row r="102" spans="1:8" ht="12.75" customHeight="1" x14ac:dyDescent="0.25">
      <c r="A102" s="74"/>
      <c r="B102" s="74"/>
      <c r="C102" s="74"/>
      <c r="D102" s="74"/>
      <c r="E102" s="74"/>
      <c r="F102" s="74"/>
      <c r="G102" s="74"/>
      <c r="H102" s="1"/>
    </row>
    <row r="103" spans="1:8" ht="12.75" customHeight="1" x14ac:dyDescent="0.25">
      <c r="A103" s="74"/>
      <c r="B103" s="74"/>
      <c r="C103" s="74"/>
      <c r="D103" s="74"/>
      <c r="E103" s="74"/>
      <c r="F103" s="74"/>
      <c r="G103" s="74"/>
      <c r="H103" s="1"/>
    </row>
    <row r="104" spans="1:8" ht="12.75" customHeight="1" x14ac:dyDescent="0.25">
      <c r="A104" s="74"/>
      <c r="B104" s="74"/>
      <c r="C104" s="74"/>
      <c r="D104" s="74"/>
      <c r="E104" s="74"/>
      <c r="F104" s="74"/>
      <c r="G104" s="74"/>
      <c r="H104" s="1"/>
    </row>
    <row r="105" spans="1:8" ht="12.75" customHeight="1" x14ac:dyDescent="0.25">
      <c r="A105" s="74"/>
      <c r="B105" s="74"/>
      <c r="C105" s="74"/>
      <c r="D105" s="74"/>
      <c r="E105" s="74"/>
      <c r="F105" s="74"/>
      <c r="G105" s="74"/>
      <c r="H105" s="1"/>
    </row>
    <row r="106" spans="1:8" ht="12.75" customHeight="1" x14ac:dyDescent="0.25">
      <c r="A106" s="74"/>
      <c r="B106" s="74"/>
      <c r="C106" s="74"/>
      <c r="D106" s="74"/>
      <c r="E106" s="74"/>
      <c r="F106" s="74"/>
      <c r="G106" s="74"/>
      <c r="H106" s="1"/>
    </row>
    <row r="107" spans="1:8" ht="12.75" customHeight="1" x14ac:dyDescent="0.25">
      <c r="A107" s="74"/>
      <c r="B107" s="74"/>
      <c r="C107" s="74"/>
      <c r="D107" s="74"/>
      <c r="E107" s="74"/>
      <c r="F107" s="74"/>
      <c r="G107" s="74"/>
      <c r="H107" s="1"/>
    </row>
    <row r="108" spans="1:8" ht="12.75" customHeight="1" x14ac:dyDescent="0.25">
      <c r="A108" s="74"/>
      <c r="B108" s="74"/>
      <c r="C108" s="74"/>
      <c r="D108" s="74"/>
      <c r="E108" s="74"/>
      <c r="F108" s="74"/>
      <c r="G108" s="74"/>
      <c r="H108" s="1"/>
    </row>
    <row r="109" spans="1:8" ht="12.75" customHeight="1" x14ac:dyDescent="0.25">
      <c r="A109" s="74"/>
      <c r="B109" s="74"/>
      <c r="C109" s="74"/>
      <c r="D109" s="74"/>
      <c r="E109" s="74"/>
      <c r="F109" s="74"/>
      <c r="G109" s="74"/>
      <c r="H109" s="1"/>
    </row>
    <row r="110" spans="1:8" ht="12" customHeight="1" x14ac:dyDescent="0.25">
      <c r="A110" s="74"/>
      <c r="B110" s="74"/>
      <c r="C110" s="74"/>
      <c r="D110" s="74"/>
      <c r="E110" s="74"/>
      <c r="F110" s="74"/>
      <c r="G110" s="74"/>
      <c r="H110" s="74"/>
    </row>
  </sheetData>
  <sheetProtection algorithmName="SHA-512" hashValue="RKUI+bSGhREcCjSt6P4VafquR53Xg9XcII41lNX6ZETlS0rFoAwbQNGry1ZfddmZr4XT2hNiS2RQFHB2HI30gQ==" saltValue="oATHNZmPFp7gP870FWgaqA==" spinCount="100000" sheet="1" objects="1" scenarios="1" selectLockedCells="1"/>
  <phoneticPr fontId="5" type="noConversion"/>
  <pageMargins left="0.65" right="0.48" top="0.87" bottom="0.93"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I89"/>
  <sheetViews>
    <sheetView showGridLines="0" topLeftCell="A14" workbookViewId="0">
      <selection activeCell="C54" sqref="C54"/>
    </sheetView>
  </sheetViews>
  <sheetFormatPr defaultRowHeight="15" x14ac:dyDescent="0.25"/>
  <cols>
    <col min="1" max="1" width="2.28515625" style="90" customWidth="1"/>
    <col min="2" max="2" width="30.140625" style="90" customWidth="1"/>
    <col min="3" max="3" width="9.140625" style="90"/>
    <col min="4" max="4" width="11.85546875" style="90" customWidth="1"/>
    <col min="5" max="5" width="16.42578125" style="90" customWidth="1"/>
    <col min="6" max="6" width="12.28515625" style="90" customWidth="1"/>
    <col min="7" max="7" width="3" style="90" customWidth="1"/>
    <col min="8" max="8" width="6" style="90" customWidth="1"/>
    <col min="9" max="9" width="12.7109375" style="90" customWidth="1"/>
    <col min="10" max="16384" width="9.140625" style="90"/>
  </cols>
  <sheetData>
    <row r="1" spans="1:9" ht="32.25" customHeight="1" x14ac:dyDescent="0.25"/>
    <row r="2" spans="1:9" ht="18.75" x14ac:dyDescent="0.3">
      <c r="A2" s="148" t="s">
        <v>155</v>
      </c>
      <c r="B2" s="149"/>
      <c r="C2" s="149"/>
      <c r="D2" s="149"/>
      <c r="E2" s="149"/>
      <c r="F2" s="150"/>
      <c r="G2" s="150"/>
      <c r="H2" s="150"/>
    </row>
    <row r="3" spans="1:9" s="75" customFormat="1" ht="9.75" customHeight="1" x14ac:dyDescent="0.2">
      <c r="A3" s="73"/>
      <c r="B3" s="74"/>
      <c r="C3" s="74"/>
      <c r="D3" s="74"/>
      <c r="E3" s="74"/>
      <c r="F3" s="74"/>
      <c r="G3" s="74"/>
      <c r="H3" s="74"/>
    </row>
    <row r="4" spans="1:9" s="75" customFormat="1" ht="12.75" customHeight="1" x14ac:dyDescent="0.2">
      <c r="A4" s="73"/>
      <c r="B4" s="76" t="s">
        <v>112</v>
      </c>
      <c r="C4" s="77"/>
      <c r="D4" s="78"/>
      <c r="E4" s="79"/>
      <c r="F4" s="74"/>
      <c r="G4" s="74"/>
      <c r="H4" s="74"/>
    </row>
    <row r="5" spans="1:9" s="75" customFormat="1" ht="12.75" customHeight="1" x14ac:dyDescent="0.2">
      <c r="A5" s="73"/>
      <c r="B5" s="80" t="s">
        <v>1</v>
      </c>
      <c r="C5" s="81"/>
      <c r="D5" s="82"/>
      <c r="E5" s="83"/>
      <c r="F5" s="74"/>
      <c r="G5" s="74"/>
      <c r="H5" s="74"/>
    </row>
    <row r="6" spans="1:9" s="75" customFormat="1" ht="11.25" customHeight="1" x14ac:dyDescent="0.2">
      <c r="A6" s="73"/>
      <c r="B6" s="74"/>
      <c r="C6" s="74"/>
      <c r="D6" s="74"/>
      <c r="E6" s="74"/>
      <c r="F6" s="74"/>
      <c r="G6" s="74"/>
      <c r="H6" s="74"/>
    </row>
    <row r="7" spans="1:9" ht="12.75" customHeight="1" x14ac:dyDescent="0.25">
      <c r="A7" s="74" t="s">
        <v>2</v>
      </c>
      <c r="B7" s="74"/>
      <c r="C7" s="74"/>
      <c r="D7" s="74" t="s">
        <v>39</v>
      </c>
      <c r="E7" s="74"/>
      <c r="F7" s="151">
        <v>0</v>
      </c>
      <c r="G7" s="74"/>
      <c r="H7" s="74"/>
      <c r="I7" s="75"/>
    </row>
    <row r="8" spans="1:9" ht="12.75" customHeight="1" thickBot="1" x14ac:dyDescent="0.3">
      <c r="A8" s="74" t="s">
        <v>154</v>
      </c>
      <c r="B8" s="74"/>
      <c r="C8" s="74"/>
      <c r="D8" s="74"/>
      <c r="E8" s="74"/>
      <c r="F8" s="152">
        <v>0</v>
      </c>
      <c r="G8" s="74"/>
      <c r="H8" s="74"/>
      <c r="I8" s="75"/>
    </row>
    <row r="9" spans="1:9" ht="12.75" customHeight="1" thickTop="1" x14ac:dyDescent="0.25">
      <c r="A9" s="75" t="s">
        <v>3</v>
      </c>
      <c r="B9" s="75"/>
      <c r="C9" s="74"/>
      <c r="D9" s="74"/>
      <c r="E9" s="74"/>
      <c r="F9" s="153">
        <f>F7+F8</f>
        <v>0</v>
      </c>
      <c r="G9" s="74"/>
      <c r="H9" s="74"/>
      <c r="I9" s="75"/>
    </row>
    <row r="10" spans="1:9" ht="12.75" customHeight="1" x14ac:dyDescent="0.25">
      <c r="A10" s="74"/>
      <c r="B10" s="74"/>
      <c r="C10" s="74"/>
      <c r="D10" s="74"/>
      <c r="E10" s="74"/>
      <c r="F10" s="74"/>
      <c r="G10" s="74"/>
      <c r="H10" s="74"/>
      <c r="I10" s="75"/>
    </row>
    <row r="11" spans="1:9" x14ac:dyDescent="0.25">
      <c r="A11" s="73" t="s">
        <v>40</v>
      </c>
      <c r="B11" s="74"/>
      <c r="C11" s="74"/>
      <c r="D11" s="74"/>
      <c r="E11" s="74"/>
      <c r="F11" s="74"/>
      <c r="G11" s="74"/>
      <c r="H11" s="74"/>
      <c r="I11" s="75"/>
    </row>
    <row r="12" spans="1:9" ht="9.75" customHeight="1" x14ac:dyDescent="0.25">
      <c r="A12" s="74"/>
      <c r="B12" s="74"/>
      <c r="C12" s="74"/>
      <c r="D12" s="74"/>
      <c r="E12" s="100"/>
      <c r="F12" s="74"/>
      <c r="G12" s="74"/>
      <c r="H12" s="74"/>
      <c r="I12" s="75"/>
    </row>
    <row r="13" spans="1:9" x14ac:dyDescent="0.25">
      <c r="A13" s="73"/>
      <c r="B13" s="74"/>
      <c r="C13" s="74"/>
      <c r="D13" s="74"/>
      <c r="E13" s="74"/>
      <c r="F13" s="95"/>
      <c r="G13" s="73"/>
      <c r="H13" s="74"/>
      <c r="I13" s="99"/>
    </row>
    <row r="14" spans="1:9" x14ac:dyDescent="0.25">
      <c r="A14" s="73" t="s">
        <v>19</v>
      </c>
      <c r="B14" s="74"/>
      <c r="C14" s="74"/>
      <c r="D14" s="74"/>
      <c r="E14" s="74"/>
      <c r="F14" s="74"/>
      <c r="G14" s="74"/>
      <c r="H14" s="74"/>
      <c r="I14" s="75"/>
    </row>
    <row r="15" spans="1:9" ht="9.75" customHeight="1" x14ac:dyDescent="0.25">
      <c r="A15" s="74"/>
      <c r="B15" s="74"/>
      <c r="C15" s="74"/>
      <c r="D15" s="74"/>
      <c r="E15" s="74"/>
      <c r="F15" s="74"/>
      <c r="G15" s="74"/>
      <c r="H15" s="74"/>
      <c r="I15" s="75"/>
    </row>
    <row r="16" spans="1:9" x14ac:dyDescent="0.25">
      <c r="A16" s="74" t="s">
        <v>20</v>
      </c>
      <c r="B16" s="74"/>
      <c r="C16" s="74"/>
      <c r="D16" s="74"/>
      <c r="E16" s="74"/>
      <c r="F16" s="100">
        <f>F9</f>
        <v>0</v>
      </c>
      <c r="G16" s="74"/>
      <c r="H16" s="74"/>
      <c r="I16" s="75"/>
    </row>
    <row r="17" spans="1:9" x14ac:dyDescent="0.25">
      <c r="A17" s="74" t="s">
        <v>23</v>
      </c>
      <c r="B17" s="74"/>
      <c r="C17" s="74"/>
      <c r="D17" s="100">
        <f>F16</f>
        <v>0</v>
      </c>
      <c r="E17" s="74" t="str">
        <f>parameters!G13</f>
        <v>x 57,60% (E)</v>
      </c>
      <c r="F17" s="100">
        <f>F16*parameters!C13</f>
        <v>0</v>
      </c>
      <c r="G17" s="74"/>
      <c r="H17" s="74"/>
      <c r="I17" s="75"/>
    </row>
    <row r="18" spans="1:9" x14ac:dyDescent="0.25">
      <c r="A18" s="74"/>
      <c r="B18" s="74"/>
      <c r="C18" s="74"/>
      <c r="D18" s="74"/>
      <c r="E18" s="74"/>
      <c r="F18" s="74"/>
      <c r="G18" s="74"/>
      <c r="H18" s="74"/>
      <c r="I18" s="75"/>
    </row>
    <row r="19" spans="1:9" ht="7.5" customHeight="1" x14ac:dyDescent="0.25">
      <c r="A19" s="74"/>
      <c r="B19" s="74"/>
      <c r="C19" s="74"/>
      <c r="D19" s="74"/>
      <c r="E19" s="122"/>
      <c r="F19" s="74"/>
      <c r="G19" s="74"/>
      <c r="H19" s="74"/>
      <c r="I19" s="75"/>
    </row>
    <row r="20" spans="1:9" x14ac:dyDescent="0.25">
      <c r="A20" s="73" t="s">
        <v>30</v>
      </c>
      <c r="B20" s="74"/>
      <c r="C20" s="74"/>
      <c r="D20" s="74"/>
      <c r="E20" s="74"/>
      <c r="F20" s="74"/>
      <c r="G20" s="74"/>
      <c r="H20" s="74"/>
      <c r="I20" s="75"/>
    </row>
    <row r="21" spans="1:9" ht="9.75" customHeight="1" x14ac:dyDescent="0.25">
      <c r="A21" s="74"/>
      <c r="B21" s="74"/>
      <c r="C21" s="74"/>
      <c r="D21" s="74"/>
      <c r="E21" s="74"/>
      <c r="F21" s="74"/>
      <c r="G21" s="74"/>
      <c r="H21" s="74"/>
      <c r="I21" s="75"/>
    </row>
    <row r="22" spans="1:9" x14ac:dyDescent="0.25">
      <c r="A22" s="74" t="s">
        <v>20</v>
      </c>
      <c r="B22" s="74"/>
      <c r="C22" s="74"/>
      <c r="D22" s="74"/>
      <c r="E22" s="100">
        <f>F7</f>
        <v>0</v>
      </c>
      <c r="F22" s="74"/>
      <c r="G22" s="74"/>
      <c r="H22" s="74"/>
      <c r="I22" s="75"/>
    </row>
    <row r="23" spans="1:9" x14ac:dyDescent="0.25">
      <c r="A23" s="74" t="s">
        <v>31</v>
      </c>
      <c r="B23" s="74"/>
      <c r="C23" s="74"/>
      <c r="D23" s="74"/>
      <c r="E23" s="100">
        <f>F8</f>
        <v>0</v>
      </c>
      <c r="F23" s="74"/>
      <c r="G23" s="74"/>
      <c r="H23" s="74"/>
      <c r="I23" s="98"/>
    </row>
    <row r="24" spans="1:9" ht="15.75" thickBot="1" x14ac:dyDescent="0.3">
      <c r="A24" s="74" t="s">
        <v>32</v>
      </c>
      <c r="B24" s="74"/>
      <c r="C24" s="73"/>
      <c r="D24" s="74"/>
      <c r="E24" s="101">
        <f>F17</f>
        <v>0</v>
      </c>
      <c r="F24" s="74"/>
      <c r="G24" s="74"/>
      <c r="H24" s="74"/>
      <c r="I24" s="98"/>
    </row>
    <row r="25" spans="1:9" ht="15.75" thickTop="1" x14ac:dyDescent="0.25">
      <c r="A25" s="74" t="s">
        <v>41</v>
      </c>
      <c r="B25" s="74"/>
      <c r="C25" s="74"/>
      <c r="D25" s="74"/>
      <c r="E25" s="100">
        <f>SUM(E22:E24)</f>
        <v>0</v>
      </c>
      <c r="F25" s="74"/>
      <c r="G25" s="74"/>
      <c r="H25" s="74"/>
      <c r="I25" s="98"/>
    </row>
    <row r="26" spans="1:9" ht="7.5" customHeight="1" x14ac:dyDescent="0.25">
      <c r="A26" s="124"/>
      <c r="B26" s="124"/>
      <c r="C26" s="124"/>
      <c r="D26" s="124"/>
      <c r="E26" s="125"/>
      <c r="F26" s="124"/>
      <c r="G26" s="124"/>
      <c r="H26" s="124"/>
      <c r="I26" s="98"/>
    </row>
    <row r="27" spans="1:9" ht="10.5" customHeight="1" x14ac:dyDescent="0.25">
      <c r="A27" s="74"/>
      <c r="B27" s="74"/>
      <c r="C27" s="74"/>
      <c r="D27" s="74"/>
      <c r="E27" s="74"/>
      <c r="F27" s="74"/>
      <c r="G27" s="74"/>
      <c r="H27" s="74"/>
      <c r="I27" s="154"/>
    </row>
    <row r="28" spans="1:9" x14ac:dyDescent="0.25">
      <c r="A28" s="126" t="s">
        <v>34</v>
      </c>
      <c r="B28" s="127"/>
      <c r="C28" s="127"/>
      <c r="D28" s="127"/>
      <c r="E28" s="127"/>
      <c r="F28" s="127"/>
      <c r="G28" s="74"/>
      <c r="H28" s="74"/>
    </row>
    <row r="29" spans="1:9" ht="9.75" customHeight="1" x14ac:dyDescent="0.25">
      <c r="A29" s="127"/>
      <c r="B29" s="127"/>
      <c r="C29" s="127"/>
      <c r="D29" s="127"/>
      <c r="E29" s="127"/>
      <c r="F29" s="127"/>
      <c r="G29" s="74"/>
      <c r="H29" s="74"/>
      <c r="I29" s="75"/>
    </row>
    <row r="30" spans="1:9" x14ac:dyDescent="0.25">
      <c r="A30" s="126" t="s">
        <v>35</v>
      </c>
      <c r="B30" s="126"/>
      <c r="C30" s="126"/>
      <c r="D30" s="126"/>
      <c r="E30" s="128">
        <f>INT(E25)</f>
        <v>0</v>
      </c>
      <c r="F30" s="127"/>
      <c r="G30" s="74"/>
      <c r="H30" s="74"/>
      <c r="I30" s="75"/>
    </row>
    <row r="31" spans="1:9" x14ac:dyDescent="0.25">
      <c r="A31" s="126" t="s">
        <v>36</v>
      </c>
      <c r="B31" s="126"/>
      <c r="C31" s="126"/>
      <c r="D31" s="126"/>
      <c r="E31" s="128">
        <f>INT(E23)</f>
        <v>0</v>
      </c>
      <c r="F31" s="126" t="s">
        <v>18</v>
      </c>
      <c r="G31" s="74"/>
      <c r="H31" s="74"/>
      <c r="I31" s="98"/>
    </row>
    <row r="32" spans="1:9" x14ac:dyDescent="0.25">
      <c r="A32" s="126" t="s">
        <v>37</v>
      </c>
      <c r="B32" s="126"/>
      <c r="C32" s="126"/>
      <c r="D32" s="126"/>
      <c r="E32" s="128">
        <f>CEILING(E24,1)</f>
        <v>0</v>
      </c>
      <c r="F32" s="127"/>
      <c r="G32" s="74"/>
      <c r="H32" s="74"/>
      <c r="I32" s="98"/>
    </row>
    <row r="33" spans="1:9" ht="9.75" customHeight="1" x14ac:dyDescent="0.25">
      <c r="A33" s="74"/>
      <c r="B33" s="74"/>
      <c r="C33" s="74"/>
      <c r="D33" s="74"/>
      <c r="E33" s="74"/>
      <c r="F33" s="74"/>
      <c r="G33" s="74"/>
      <c r="H33" s="74"/>
      <c r="I33" s="75"/>
    </row>
    <row r="34" spans="1:9" x14ac:dyDescent="0.25">
      <c r="A34" s="74"/>
      <c r="B34" s="130" t="s">
        <v>38</v>
      </c>
      <c r="C34" s="131" t="s">
        <v>39</v>
      </c>
      <c r="D34" s="131"/>
      <c r="E34" s="131"/>
      <c r="F34" s="132"/>
      <c r="G34" s="74"/>
      <c r="H34" s="74"/>
      <c r="I34" s="75"/>
    </row>
    <row r="35" spans="1:9" x14ac:dyDescent="0.25">
      <c r="A35" s="74"/>
      <c r="B35" s="133"/>
      <c r="C35" s="77"/>
      <c r="D35" s="77"/>
      <c r="E35" s="77"/>
      <c r="F35" s="134"/>
      <c r="G35" s="74"/>
      <c r="H35" s="74"/>
      <c r="I35" s="75"/>
    </row>
    <row r="36" spans="1:9" x14ac:dyDescent="0.25">
      <c r="A36" s="74"/>
      <c r="B36" s="135"/>
      <c r="C36" s="136"/>
      <c r="D36" s="136"/>
      <c r="E36" s="136"/>
      <c r="F36" s="137"/>
      <c r="G36" s="74"/>
      <c r="H36" s="74"/>
      <c r="I36" s="75"/>
    </row>
    <row r="37" spans="1:9" x14ac:dyDescent="0.25">
      <c r="A37" s="74"/>
      <c r="B37" s="135"/>
      <c r="C37" s="136"/>
      <c r="D37" s="136"/>
      <c r="E37" s="136"/>
      <c r="F37" s="137"/>
      <c r="G37" s="74"/>
      <c r="H37" s="155"/>
    </row>
    <row r="38" spans="1:9" x14ac:dyDescent="0.25">
      <c r="A38" s="74"/>
      <c r="B38" s="135"/>
      <c r="C38" s="136"/>
      <c r="D38" s="136"/>
      <c r="E38" s="138"/>
      <c r="F38" s="137"/>
      <c r="G38" s="74"/>
      <c r="H38" s="155"/>
    </row>
    <row r="39" spans="1:9" x14ac:dyDescent="0.25">
      <c r="A39" s="74"/>
      <c r="B39" s="135"/>
      <c r="C39" s="136"/>
      <c r="D39" s="136"/>
      <c r="E39" s="156"/>
      <c r="F39" s="137"/>
      <c r="G39" s="74"/>
      <c r="H39" s="155"/>
    </row>
    <row r="40" spans="1:9" x14ac:dyDescent="0.25">
      <c r="A40" s="74"/>
      <c r="B40" s="135"/>
      <c r="C40" s="136"/>
      <c r="D40" s="136"/>
      <c r="E40" s="138"/>
      <c r="F40" s="137"/>
      <c r="G40" s="74"/>
      <c r="H40" s="155"/>
    </row>
    <row r="41" spans="1:9" x14ac:dyDescent="0.25">
      <c r="A41" s="74"/>
      <c r="B41" s="135"/>
      <c r="C41" s="136"/>
      <c r="D41" s="136"/>
      <c r="E41" s="136"/>
      <c r="F41" s="137"/>
      <c r="G41" s="74"/>
      <c r="H41" s="155"/>
    </row>
    <row r="42" spans="1:9" x14ac:dyDescent="0.25">
      <c r="A42" s="74"/>
      <c r="B42" s="135"/>
      <c r="C42" s="136"/>
      <c r="D42" s="136"/>
      <c r="E42" s="136"/>
      <c r="F42" s="137"/>
      <c r="G42" s="74"/>
      <c r="H42" s="155"/>
    </row>
    <row r="43" spans="1:9" x14ac:dyDescent="0.25">
      <c r="A43" s="74"/>
      <c r="B43" s="135"/>
      <c r="C43" s="136"/>
      <c r="D43" s="136"/>
      <c r="E43" s="136"/>
      <c r="F43" s="137"/>
      <c r="G43" s="74"/>
      <c r="H43" s="155"/>
    </row>
    <row r="44" spans="1:9" x14ac:dyDescent="0.25">
      <c r="A44" s="74"/>
      <c r="B44" s="135"/>
      <c r="C44" s="136"/>
      <c r="D44" s="136"/>
      <c r="E44" s="136"/>
      <c r="F44" s="137"/>
      <c r="G44" s="74"/>
      <c r="H44" s="155"/>
    </row>
    <row r="45" spans="1:9" x14ac:dyDescent="0.25">
      <c r="A45" s="74"/>
      <c r="B45" s="135"/>
      <c r="C45" s="136"/>
      <c r="D45" s="136"/>
      <c r="E45" s="136"/>
      <c r="F45" s="137"/>
      <c r="G45" s="74"/>
      <c r="H45" s="155"/>
    </row>
    <row r="46" spans="1:9" x14ac:dyDescent="0.25">
      <c r="A46" s="74"/>
      <c r="B46" s="135"/>
      <c r="C46" s="136"/>
      <c r="D46" s="136"/>
      <c r="E46" s="136"/>
      <c r="F46" s="137"/>
      <c r="G46" s="74"/>
      <c r="H46" s="155"/>
    </row>
    <row r="47" spans="1:9" x14ac:dyDescent="0.25">
      <c r="A47" s="74"/>
      <c r="B47" s="135"/>
      <c r="C47" s="136"/>
      <c r="D47" s="136"/>
      <c r="E47" s="136"/>
      <c r="F47" s="137"/>
      <c r="G47" s="74"/>
      <c r="H47" s="155"/>
    </row>
    <row r="48" spans="1:9" x14ac:dyDescent="0.25">
      <c r="A48" s="74"/>
      <c r="B48" s="135"/>
      <c r="C48" s="136"/>
      <c r="D48" s="136"/>
      <c r="E48" s="136"/>
      <c r="F48" s="137"/>
      <c r="G48" s="74"/>
      <c r="H48" s="155"/>
    </row>
    <row r="49" spans="1:8" x14ac:dyDescent="0.25">
      <c r="A49" s="74"/>
      <c r="B49" s="135"/>
      <c r="C49" s="136"/>
      <c r="D49" s="136"/>
      <c r="E49" s="136"/>
      <c r="F49" s="137"/>
      <c r="G49" s="74"/>
      <c r="H49" s="155"/>
    </row>
    <row r="50" spans="1:8" x14ac:dyDescent="0.25">
      <c r="A50" s="74"/>
      <c r="B50" s="135"/>
      <c r="C50" s="136"/>
      <c r="D50" s="136"/>
      <c r="E50" s="136"/>
      <c r="F50" s="137"/>
      <c r="G50" s="74"/>
      <c r="H50" s="155"/>
    </row>
    <row r="51" spans="1:8" x14ac:dyDescent="0.25">
      <c r="A51" s="74"/>
      <c r="B51" s="135"/>
      <c r="C51" s="136"/>
      <c r="D51" s="136"/>
      <c r="E51" s="136"/>
      <c r="F51" s="137" t="s">
        <v>39</v>
      </c>
      <c r="G51" s="74"/>
      <c r="H51" s="155"/>
    </row>
    <row r="52" spans="1:8" x14ac:dyDescent="0.25">
      <c r="A52" s="74"/>
      <c r="B52" s="135"/>
      <c r="C52" s="136"/>
      <c r="D52" s="136"/>
      <c r="E52" s="136"/>
      <c r="F52" s="137"/>
      <c r="G52" s="74"/>
      <c r="H52" s="155"/>
    </row>
    <row r="53" spans="1:8" x14ac:dyDescent="0.25">
      <c r="A53" s="74"/>
      <c r="B53" s="146"/>
      <c r="C53" s="81"/>
      <c r="D53" s="81"/>
      <c r="E53" s="81"/>
      <c r="F53" s="147"/>
      <c r="G53" s="74"/>
      <c r="H53" s="155"/>
    </row>
    <row r="54" spans="1:8" x14ac:dyDescent="0.25">
      <c r="A54" s="74"/>
      <c r="B54" s="298" t="s">
        <v>165</v>
      </c>
      <c r="C54" s="136"/>
      <c r="D54" s="136"/>
      <c r="E54" s="136"/>
      <c r="F54" s="136"/>
      <c r="G54" s="74"/>
      <c r="H54" s="155"/>
    </row>
    <row r="55" spans="1:8" x14ac:dyDescent="0.25">
      <c r="A55" s="74"/>
      <c r="B55" s="136"/>
      <c r="C55" s="136"/>
      <c r="D55" s="136"/>
      <c r="E55" s="136"/>
      <c r="F55" s="136"/>
      <c r="G55" s="74"/>
      <c r="H55" s="155"/>
    </row>
    <row r="56" spans="1:8" x14ac:dyDescent="0.25">
      <c r="A56" s="74"/>
      <c r="B56" s="74"/>
      <c r="C56" s="74"/>
      <c r="D56" s="74"/>
      <c r="E56" s="74"/>
      <c r="F56" s="74"/>
      <c r="G56" s="74"/>
      <c r="H56" s="155"/>
    </row>
    <row r="89" ht="12" customHeight="1" x14ac:dyDescent="0.25"/>
  </sheetData>
  <sheetProtection algorithmName="SHA-512" hashValue="C2gWUu9DC+gcvtpowA840Ay9/S/1zgmS8CH3y52SJCHHmlVis6jAKrJRMQJs1JX9+q5JE2CTPIA+lepMoMUGIg==" saltValue="ECeDp44no/igzpET0XzV4g==" spinCount="100000" sheet="1" selectLockedCells="1"/>
  <phoneticPr fontId="5" type="noConversion"/>
  <pageMargins left="0.7" right="0.39" top="0.71" bottom="0.53"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8"/>
  <sheetViews>
    <sheetView showGridLines="0" topLeftCell="A29" workbookViewId="0">
      <selection activeCell="B71" sqref="B71"/>
    </sheetView>
  </sheetViews>
  <sheetFormatPr defaultRowHeight="15" x14ac:dyDescent="0.25"/>
  <cols>
    <col min="1" max="1" width="2.28515625" style="90" customWidth="1"/>
    <col min="2" max="2" width="30.140625" style="90" customWidth="1"/>
    <col min="3" max="3" width="9.140625" style="90"/>
    <col min="4" max="4" width="11.85546875" style="90" customWidth="1"/>
    <col min="5" max="5" width="16.42578125" style="90" customWidth="1"/>
    <col min="6" max="6" width="12.28515625" style="90" customWidth="1"/>
    <col min="7" max="7" width="3" style="90" customWidth="1"/>
    <col min="8" max="8" width="4" style="90" customWidth="1"/>
    <col min="9" max="9" width="12.7109375" style="90" customWidth="1"/>
    <col min="10" max="16384" width="9.140625" style="90"/>
  </cols>
  <sheetData>
    <row r="1" spans="1:7" ht="33.75" customHeight="1" x14ac:dyDescent="0.25"/>
    <row r="2" spans="1:7" ht="23.25" x14ac:dyDescent="0.35">
      <c r="A2" s="158" t="s">
        <v>149</v>
      </c>
      <c r="B2" s="159"/>
      <c r="C2" s="159"/>
      <c r="D2" s="159"/>
      <c r="E2" s="159"/>
      <c r="F2" s="159"/>
      <c r="G2" s="159"/>
    </row>
    <row r="3" spans="1:7" ht="20.25" customHeight="1" x14ac:dyDescent="0.35">
      <c r="A3" s="160" t="s">
        <v>104</v>
      </c>
      <c r="B3" s="161"/>
      <c r="C3" s="159"/>
      <c r="D3" s="159"/>
      <c r="E3" s="159"/>
      <c r="F3" s="159"/>
      <c r="G3" s="159"/>
    </row>
    <row r="4" spans="1:7" ht="19.5" customHeight="1" x14ac:dyDescent="0.25">
      <c r="A4" s="162" t="s">
        <v>84</v>
      </c>
      <c r="B4" s="161"/>
      <c r="C4" s="159"/>
      <c r="D4" s="159"/>
      <c r="E4" s="159"/>
      <c r="F4" s="159"/>
      <c r="G4" s="159"/>
    </row>
    <row r="5" spans="1:7" x14ac:dyDescent="0.25">
      <c r="A5" s="73"/>
      <c r="B5" s="155"/>
      <c r="C5" s="155"/>
      <c r="D5" s="155"/>
      <c r="E5" s="155"/>
      <c r="F5" s="155"/>
      <c r="G5" s="155"/>
    </row>
    <row r="6" spans="1:7" x14ac:dyDescent="0.25">
      <c r="A6" s="73"/>
      <c r="B6" s="163" t="s">
        <v>0</v>
      </c>
      <c r="C6" s="164"/>
      <c r="D6" s="164"/>
      <c r="E6" s="165"/>
      <c r="F6" s="155"/>
      <c r="G6" s="155"/>
    </row>
    <row r="7" spans="1:7" ht="14.25" customHeight="1" x14ac:dyDescent="0.25">
      <c r="A7" s="73"/>
      <c r="B7" s="166" t="s">
        <v>1</v>
      </c>
      <c r="C7" s="167"/>
      <c r="D7" s="167"/>
      <c r="E7" s="168"/>
      <c r="F7" s="155"/>
      <c r="G7" s="155"/>
    </row>
    <row r="8" spans="1:7" x14ac:dyDescent="0.25">
      <c r="A8" s="73"/>
      <c r="B8" s="155"/>
      <c r="C8" s="155"/>
      <c r="D8" s="155"/>
      <c r="E8" s="155"/>
      <c r="F8" s="155"/>
      <c r="G8" s="155"/>
    </row>
    <row r="9" spans="1:7" ht="12.75" customHeight="1" x14ac:dyDescent="0.25">
      <c r="A9" s="74" t="s">
        <v>2</v>
      </c>
      <c r="B9" s="155"/>
      <c r="C9" s="155"/>
      <c r="D9" s="155"/>
      <c r="E9" s="155"/>
      <c r="F9" s="84">
        <v>0</v>
      </c>
      <c r="G9" s="155"/>
    </row>
    <row r="10" spans="1:7" ht="12.75" customHeight="1" thickBot="1" x14ac:dyDescent="0.3">
      <c r="A10" s="74" t="s">
        <v>154</v>
      </c>
      <c r="B10" s="155"/>
      <c r="C10" s="155"/>
      <c r="D10" s="155"/>
      <c r="E10" s="155"/>
      <c r="F10" s="169">
        <v>0</v>
      </c>
      <c r="G10" s="155"/>
    </row>
    <row r="11" spans="1:7" ht="12.75" customHeight="1" thickTop="1" x14ac:dyDescent="0.25">
      <c r="A11" s="75" t="s">
        <v>3</v>
      </c>
      <c r="B11" s="155"/>
      <c r="C11" s="155"/>
      <c r="D11" s="155"/>
      <c r="E11" s="155"/>
      <c r="F11" s="170">
        <f>F9+F10</f>
        <v>0</v>
      </c>
      <c r="G11" s="155"/>
    </row>
    <row r="12" spans="1:7" ht="12" customHeight="1" x14ac:dyDescent="0.25">
      <c r="A12" s="155"/>
      <c r="B12" s="155"/>
      <c r="C12" s="155"/>
      <c r="D12" s="155"/>
      <c r="E12" s="155"/>
      <c r="F12" s="155"/>
      <c r="G12" s="155"/>
    </row>
    <row r="13" spans="1:7" ht="13.5" customHeight="1" x14ac:dyDescent="0.25">
      <c r="A13" s="73" t="s">
        <v>79</v>
      </c>
      <c r="B13" s="155"/>
      <c r="C13" s="155"/>
      <c r="D13" s="155"/>
      <c r="E13" s="155"/>
      <c r="F13" s="155"/>
      <c r="G13" s="155"/>
    </row>
    <row r="14" spans="1:7" ht="9.75" customHeight="1" x14ac:dyDescent="0.25">
      <c r="A14" s="155"/>
      <c r="B14" s="155"/>
      <c r="C14" s="155"/>
      <c r="D14" s="155"/>
      <c r="E14" s="155"/>
      <c r="F14" s="155"/>
      <c r="G14" s="155"/>
    </row>
    <row r="15" spans="1:7" ht="13.5" customHeight="1" x14ac:dyDescent="0.25">
      <c r="A15" s="171" t="s">
        <v>5</v>
      </c>
      <c r="B15" s="171"/>
      <c r="C15" s="171"/>
      <c r="D15" s="172">
        <v>0</v>
      </c>
      <c r="E15" s="173">
        <f>D15*parameters!E3/12</f>
        <v>0</v>
      </c>
      <c r="F15" s="171"/>
      <c r="G15" s="155"/>
    </row>
    <row r="16" spans="1:7" ht="13.5" customHeight="1" x14ac:dyDescent="0.25">
      <c r="A16" s="171" t="s">
        <v>6</v>
      </c>
      <c r="B16" s="171"/>
      <c r="C16" s="171"/>
      <c r="D16" s="174"/>
      <c r="E16" s="171"/>
      <c r="F16" s="171"/>
      <c r="G16" s="155"/>
    </row>
    <row r="17" spans="1:9" ht="13.5" customHeight="1" x14ac:dyDescent="0.25">
      <c r="A17" s="73">
        <v>1</v>
      </c>
      <c r="B17" s="171" t="s">
        <v>7</v>
      </c>
      <c r="C17" s="171"/>
      <c r="D17" s="175">
        <v>0</v>
      </c>
      <c r="E17" s="173">
        <f>IF(D17=0,0,(D17/D18)*parameters!E3/12)</f>
        <v>0</v>
      </c>
      <c r="F17" s="171"/>
      <c r="G17" s="155"/>
    </row>
    <row r="18" spans="1:9" ht="13.5" customHeight="1" x14ac:dyDescent="0.25">
      <c r="A18" s="171"/>
      <c r="B18" s="171" t="s">
        <v>8</v>
      </c>
      <c r="C18" s="171"/>
      <c r="D18" s="176">
        <v>0</v>
      </c>
      <c r="E18" s="171"/>
      <c r="F18" s="171"/>
      <c r="G18" s="155"/>
    </row>
    <row r="19" spans="1:9" ht="13.5" customHeight="1" x14ac:dyDescent="0.25">
      <c r="A19" s="73">
        <v>2</v>
      </c>
      <c r="B19" s="171" t="s">
        <v>7</v>
      </c>
      <c r="C19" s="171"/>
      <c r="D19" s="175">
        <v>0</v>
      </c>
      <c r="E19" s="173">
        <f>IF(D19=0,0,(D19/D20)*parameters!E3/12)</f>
        <v>0</v>
      </c>
      <c r="F19" s="171"/>
      <c r="G19" s="155"/>
    </row>
    <row r="20" spans="1:9" ht="12.75" customHeight="1" x14ac:dyDescent="0.25">
      <c r="A20" s="171"/>
      <c r="B20" s="171" t="s">
        <v>8</v>
      </c>
      <c r="C20" s="171"/>
      <c r="D20" s="177">
        <v>0</v>
      </c>
      <c r="E20" s="171"/>
      <c r="F20" s="171"/>
      <c r="G20" s="155"/>
    </row>
    <row r="21" spans="1:9" ht="9.75" customHeight="1" x14ac:dyDescent="0.25">
      <c r="A21" s="171"/>
      <c r="B21" s="171"/>
      <c r="C21" s="171"/>
      <c r="D21" s="171"/>
      <c r="E21" s="171"/>
      <c r="F21" s="171"/>
      <c r="G21" s="155"/>
    </row>
    <row r="22" spans="1:9" ht="12.75" customHeight="1" x14ac:dyDescent="0.25">
      <c r="A22" s="171" t="s">
        <v>9</v>
      </c>
      <c r="B22" s="171"/>
      <c r="C22" s="171"/>
      <c r="D22" s="171"/>
      <c r="E22" s="171"/>
      <c r="F22" s="95">
        <f>IF((E15+E17+E19)&lt;=parameters!E3,(E15+E17+E19),parameters!E3)</f>
        <v>0</v>
      </c>
      <c r="G22" s="73" t="s">
        <v>10</v>
      </c>
    </row>
    <row r="23" spans="1:9" ht="12.75" customHeight="1" x14ac:dyDescent="0.25">
      <c r="A23" s="171"/>
      <c r="B23" s="171"/>
      <c r="C23" s="171"/>
      <c r="D23" s="171"/>
      <c r="E23" s="171"/>
      <c r="F23" s="171"/>
      <c r="G23" s="155"/>
    </row>
    <row r="24" spans="1:9" ht="12.75" customHeight="1" x14ac:dyDescent="0.25">
      <c r="A24" s="73" t="s">
        <v>11</v>
      </c>
      <c r="B24" s="171"/>
      <c r="C24" s="171"/>
      <c r="D24" s="171"/>
      <c r="E24" s="171"/>
      <c r="F24" s="171"/>
      <c r="G24" s="155"/>
    </row>
    <row r="25" spans="1:9" ht="9" customHeight="1" x14ac:dyDescent="0.25">
      <c r="A25" s="171"/>
      <c r="B25" s="171"/>
      <c r="C25" s="171"/>
      <c r="D25" s="171"/>
      <c r="E25" s="171"/>
      <c r="F25" s="171"/>
      <c r="G25" s="155"/>
    </row>
    <row r="26" spans="1:9" ht="12.75" customHeight="1" x14ac:dyDescent="0.25">
      <c r="A26" s="171" t="s">
        <v>12</v>
      </c>
      <c r="B26" s="171"/>
      <c r="C26" s="171"/>
      <c r="D26" s="171"/>
      <c r="E26" s="171"/>
      <c r="F26" s="171"/>
      <c r="G26" s="155"/>
    </row>
    <row r="27" spans="1:9" ht="13.5" customHeight="1" thickBot="1" x14ac:dyDescent="0.3">
      <c r="A27" s="171" t="s">
        <v>13</v>
      </c>
      <c r="B27" s="171"/>
      <c r="C27" s="171"/>
      <c r="D27" s="171"/>
      <c r="E27" s="171"/>
      <c r="F27" s="97">
        <v>0</v>
      </c>
      <c r="G27" s="73" t="s">
        <v>14</v>
      </c>
    </row>
    <row r="28" spans="1:9" ht="12.75" customHeight="1" thickTop="1" x14ac:dyDescent="0.25">
      <c r="A28" s="171"/>
      <c r="B28" s="171"/>
      <c r="C28" s="171"/>
      <c r="D28" s="171"/>
      <c r="E28" s="171"/>
      <c r="F28" s="171"/>
      <c r="G28" s="155"/>
    </row>
    <row r="29" spans="1:9" ht="12.75" customHeight="1" x14ac:dyDescent="0.25">
      <c r="A29" s="73" t="s">
        <v>80</v>
      </c>
      <c r="B29" s="171"/>
      <c r="C29" s="171"/>
      <c r="D29" s="171"/>
      <c r="E29" s="171"/>
      <c r="F29" s="95">
        <f>IF(F22-F27&lt;=0,0,F22-F27)</f>
        <v>0</v>
      </c>
      <c r="G29" s="73" t="s">
        <v>16</v>
      </c>
      <c r="I29" s="178"/>
    </row>
    <row r="30" spans="1:9" ht="12.75" customHeight="1" x14ac:dyDescent="0.25">
      <c r="A30" s="74" t="s">
        <v>17</v>
      </c>
      <c r="B30" s="74"/>
      <c r="C30" s="74"/>
      <c r="D30" s="74"/>
      <c r="E30" s="74"/>
      <c r="F30" s="98">
        <f>IF(F22-F27&lt;=0,0,IF(F22-F27&gt;=F11*parameters!E6,F11*parameters!E6,F22-F27))</f>
        <v>0</v>
      </c>
      <c r="G30" s="74" t="s">
        <v>18</v>
      </c>
      <c r="I30" s="98"/>
    </row>
    <row r="31" spans="1:9" ht="11.25" customHeight="1" x14ac:dyDescent="0.25">
      <c r="A31" s="73"/>
      <c r="B31" s="171"/>
      <c r="C31" s="171"/>
      <c r="D31" s="171"/>
      <c r="E31" s="171"/>
      <c r="F31" s="95"/>
      <c r="G31" s="73"/>
      <c r="I31" s="178"/>
    </row>
    <row r="32" spans="1:9" x14ac:dyDescent="0.25">
      <c r="A32" s="73" t="s">
        <v>19</v>
      </c>
      <c r="B32" s="171"/>
      <c r="C32" s="171"/>
      <c r="D32" s="171"/>
      <c r="E32" s="171"/>
      <c r="F32" s="171"/>
      <c r="G32" s="155"/>
    </row>
    <row r="33" spans="1:10" ht="9.75" customHeight="1" x14ac:dyDescent="0.25">
      <c r="A33" s="171"/>
      <c r="B33" s="171"/>
      <c r="C33" s="171"/>
      <c r="D33" s="171"/>
      <c r="E33" s="171"/>
      <c r="F33" s="171"/>
      <c r="G33" s="155"/>
    </row>
    <row r="34" spans="1:10" ht="12.75" customHeight="1" x14ac:dyDescent="0.25">
      <c r="A34" s="171" t="s">
        <v>20</v>
      </c>
      <c r="B34" s="171"/>
      <c r="C34" s="171"/>
      <c r="D34" s="171"/>
      <c r="E34" s="171"/>
      <c r="F34" s="179">
        <f>F11</f>
        <v>0</v>
      </c>
      <c r="G34" s="155"/>
    </row>
    <row r="35" spans="1:10" ht="14.25" customHeight="1" thickBot="1" x14ac:dyDescent="0.3">
      <c r="A35" s="171" t="s">
        <v>21</v>
      </c>
      <c r="B35" s="171"/>
      <c r="C35" s="171"/>
      <c r="D35" s="171"/>
      <c r="E35" s="171"/>
      <c r="F35" s="180">
        <f>F29</f>
        <v>0</v>
      </c>
      <c r="G35" s="73" t="s">
        <v>16</v>
      </c>
    </row>
    <row r="36" spans="1:10" ht="14.25" customHeight="1" thickTop="1" x14ac:dyDescent="0.25">
      <c r="A36" s="171" t="s">
        <v>22</v>
      </c>
      <c r="B36" s="171"/>
      <c r="C36" s="171"/>
      <c r="D36" s="171"/>
      <c r="E36" s="171"/>
      <c r="F36" s="179">
        <f>IF(F34-F35&lt;=0,0,F34-F35)</f>
        <v>0</v>
      </c>
      <c r="G36" s="155"/>
    </row>
    <row r="37" spans="1:10" ht="9.75" customHeight="1" x14ac:dyDescent="0.25">
      <c r="A37" s="171"/>
      <c r="B37" s="171"/>
      <c r="C37" s="171"/>
      <c r="D37" s="171"/>
      <c r="E37" s="171"/>
      <c r="F37" s="179"/>
      <c r="G37" s="155"/>
    </row>
    <row r="38" spans="1:10" ht="12.75" customHeight="1" x14ac:dyDescent="0.25">
      <c r="A38" s="171" t="s">
        <v>23</v>
      </c>
      <c r="B38" s="171"/>
      <c r="C38" s="171"/>
      <c r="D38" s="179">
        <f>F36</f>
        <v>0</v>
      </c>
      <c r="E38" s="171" t="str">
        <f>parameters!I13</f>
        <v>x 22,93% (E)</v>
      </c>
      <c r="F38" s="179">
        <f>F36*parameters!E13</f>
        <v>0</v>
      </c>
      <c r="G38" s="155"/>
      <c r="J38" s="75"/>
    </row>
    <row r="39" spans="1:10" ht="13.5" customHeight="1" thickBot="1" x14ac:dyDescent="0.3">
      <c r="A39" s="171" t="s">
        <v>24</v>
      </c>
      <c r="B39" s="171"/>
      <c r="C39" s="171"/>
      <c r="D39" s="171"/>
      <c r="E39" s="171"/>
      <c r="F39" s="180">
        <f>F35</f>
        <v>0</v>
      </c>
      <c r="G39" s="155"/>
      <c r="J39" s="75"/>
    </row>
    <row r="40" spans="1:10" s="182" customFormat="1" ht="13.5" thickTop="1" x14ac:dyDescent="0.2">
      <c r="A40" s="181" t="s">
        <v>37</v>
      </c>
      <c r="B40" s="73"/>
      <c r="C40" s="73"/>
      <c r="D40" s="73"/>
      <c r="E40" s="73"/>
      <c r="F40" s="95">
        <f>IF((F38-F39)&lt;0,0,(F38-F39))</f>
        <v>0</v>
      </c>
      <c r="G40" s="73"/>
    </row>
    <row r="41" spans="1:10" ht="11.25" customHeight="1" x14ac:dyDescent="0.25">
      <c r="A41" s="171"/>
      <c r="B41" s="171"/>
      <c r="C41" s="171"/>
      <c r="D41" s="171"/>
      <c r="E41" s="171"/>
      <c r="F41" s="171"/>
      <c r="G41" s="155"/>
      <c r="J41" s="75"/>
    </row>
    <row r="42" spans="1:10" x14ac:dyDescent="0.25">
      <c r="A42" s="103" t="s">
        <v>26</v>
      </c>
      <c r="B42" s="183"/>
      <c r="C42" s="183"/>
      <c r="D42" s="183"/>
      <c r="E42" s="183"/>
      <c r="F42" s="184"/>
      <c r="G42" s="155"/>
      <c r="J42" s="75"/>
    </row>
    <row r="43" spans="1:10" ht="12.75" customHeight="1" x14ac:dyDescent="0.25">
      <c r="A43" s="106"/>
      <c r="B43" s="107" t="s">
        <v>86</v>
      </c>
      <c r="C43" s="107"/>
      <c r="D43" s="108">
        <f>parameters!C21</f>
        <v>54614</v>
      </c>
      <c r="E43" s="185">
        <f>D43/12</f>
        <v>4551.166666666667</v>
      </c>
      <c r="F43" s="109"/>
      <c r="G43" s="155"/>
    </row>
    <row r="44" spans="1:10" ht="12.75" customHeight="1" x14ac:dyDescent="0.25">
      <c r="A44" s="106" t="s">
        <v>20</v>
      </c>
      <c r="B44" s="186"/>
      <c r="C44" s="107"/>
      <c r="D44" s="107"/>
      <c r="E44" s="107"/>
      <c r="F44" s="187">
        <f>F34</f>
        <v>0</v>
      </c>
      <c r="G44" s="155"/>
    </row>
    <row r="45" spans="1:10" ht="13.5" customHeight="1" x14ac:dyDescent="0.25">
      <c r="A45" s="106" t="s">
        <v>27</v>
      </c>
      <c r="B45" s="186"/>
      <c r="C45" s="107"/>
      <c r="D45" s="107"/>
      <c r="E45" s="188"/>
      <c r="F45" s="189">
        <f>F40</f>
        <v>0</v>
      </c>
      <c r="G45" s="73"/>
    </row>
    <row r="46" spans="1:10" x14ac:dyDescent="0.25">
      <c r="A46" s="106" t="s">
        <v>28</v>
      </c>
      <c r="B46" s="186"/>
      <c r="C46" s="110"/>
      <c r="D46" s="110"/>
      <c r="E46" s="110"/>
      <c r="F46" s="190">
        <f>F44+F45</f>
        <v>0</v>
      </c>
      <c r="G46" s="155"/>
    </row>
    <row r="47" spans="1:10" x14ac:dyDescent="0.25">
      <c r="A47" s="113" t="s">
        <v>85</v>
      </c>
      <c r="B47" s="186"/>
      <c r="C47" s="114">
        <f>D15*E43</f>
        <v>0</v>
      </c>
      <c r="D47" s="115">
        <f>IF(D17=0,0,(D17/D18)*D43/12)</f>
        <v>0</v>
      </c>
      <c r="E47" s="115">
        <f>IF(D19=0,0,(D19/D20)*D43/12)</f>
        <v>0</v>
      </c>
      <c r="F47" s="111">
        <f>IF((C47+D47+E47)&gt;parameters!C21,parameters!C21,(C47+D47+E47))</f>
        <v>0</v>
      </c>
      <c r="G47" s="155"/>
    </row>
    <row r="48" spans="1:10" ht="7.5" customHeight="1" x14ac:dyDescent="0.25">
      <c r="A48" s="113"/>
      <c r="B48" s="186"/>
      <c r="C48" s="110"/>
      <c r="D48" s="110"/>
      <c r="E48" s="110"/>
      <c r="F48" s="191"/>
      <c r="G48" s="155"/>
    </row>
    <row r="49" spans="1:7" x14ac:dyDescent="0.25">
      <c r="A49" s="117" t="s">
        <v>29</v>
      </c>
      <c r="B49" s="118"/>
      <c r="C49" s="192"/>
      <c r="D49" s="119" t="str">
        <f>parameters!G19</f>
        <v>6,90% (H) x</v>
      </c>
      <c r="E49" s="193">
        <f>IF((F47&lt;F46),F47,F46)</f>
        <v>0</v>
      </c>
      <c r="F49" s="121">
        <f>FLOOR(E49*parameters!C19,0.01)</f>
        <v>0</v>
      </c>
      <c r="G49" s="155"/>
    </row>
    <row r="50" spans="1:7" ht="18" customHeight="1" x14ac:dyDescent="0.25">
      <c r="A50" s="171"/>
      <c r="B50" s="298" t="s">
        <v>165</v>
      </c>
      <c r="C50" s="171"/>
      <c r="D50" s="179"/>
      <c r="E50" s="171"/>
      <c r="F50" s="100"/>
      <c r="G50" s="73"/>
    </row>
    <row r="51" spans="1:7" ht="18" customHeight="1" x14ac:dyDescent="0.25">
      <c r="A51" s="171"/>
      <c r="B51" s="171"/>
      <c r="C51" s="171"/>
      <c r="D51" s="179"/>
      <c r="E51" s="171"/>
      <c r="F51" s="100"/>
      <c r="G51" s="73"/>
    </row>
    <row r="52" spans="1:7" ht="33.75" customHeight="1" x14ac:dyDescent="0.25">
      <c r="A52" s="171"/>
      <c r="B52" s="171"/>
      <c r="C52" s="171"/>
      <c r="D52" s="179"/>
      <c r="E52" s="171"/>
      <c r="F52" s="100"/>
      <c r="G52" s="73"/>
    </row>
    <row r="53" spans="1:7" x14ac:dyDescent="0.25">
      <c r="A53" s="73" t="s">
        <v>30</v>
      </c>
      <c r="B53" s="171"/>
      <c r="C53" s="171"/>
      <c r="D53" s="171"/>
      <c r="E53" s="171"/>
      <c r="F53" s="171"/>
      <c r="G53" s="155"/>
    </row>
    <row r="54" spans="1:7" ht="6" customHeight="1" x14ac:dyDescent="0.25">
      <c r="A54" s="171"/>
      <c r="B54" s="171"/>
      <c r="C54" s="171"/>
      <c r="D54" s="171"/>
      <c r="E54" s="171"/>
      <c r="F54" s="171"/>
      <c r="G54" s="155"/>
    </row>
    <row r="55" spans="1:7" ht="12.75" customHeight="1" x14ac:dyDescent="0.25">
      <c r="A55" s="171" t="s">
        <v>20</v>
      </c>
      <c r="B55" s="171"/>
      <c r="C55" s="171"/>
      <c r="D55" s="171"/>
      <c r="E55" s="179">
        <f>F9</f>
        <v>0</v>
      </c>
      <c r="F55" s="171"/>
      <c r="G55" s="155"/>
    </row>
    <row r="56" spans="1:7" ht="12.75" customHeight="1" x14ac:dyDescent="0.25">
      <c r="A56" s="171" t="s">
        <v>31</v>
      </c>
      <c r="B56" s="171"/>
      <c r="C56" s="171"/>
      <c r="D56" s="171"/>
      <c r="E56" s="179">
        <f>F10</f>
        <v>0</v>
      </c>
      <c r="F56" s="171"/>
      <c r="G56" s="155"/>
    </row>
    <row r="57" spans="1:7" ht="12.75" customHeight="1" thickBot="1" x14ac:dyDescent="0.3">
      <c r="A57" s="171" t="s">
        <v>32</v>
      </c>
      <c r="B57" s="171"/>
      <c r="C57" s="171"/>
      <c r="D57" s="171"/>
      <c r="E57" s="180">
        <f>IF((F40)&lt;0.4,0,F40)</f>
        <v>0</v>
      </c>
      <c r="F57" s="171"/>
      <c r="G57" s="155"/>
    </row>
    <row r="58" spans="1:7" ht="13.5" customHeight="1" thickTop="1" x14ac:dyDescent="0.25">
      <c r="A58" s="171" t="s">
        <v>33</v>
      </c>
      <c r="B58" s="171"/>
      <c r="C58" s="171"/>
      <c r="D58" s="171"/>
      <c r="E58" s="179">
        <f>SUM(E55:E57)</f>
        <v>0</v>
      </c>
      <c r="F58" s="171"/>
      <c r="G58" s="155"/>
    </row>
    <row r="59" spans="1:7" ht="6" customHeight="1" x14ac:dyDescent="0.25">
      <c r="A59" s="194"/>
      <c r="B59" s="194"/>
      <c r="C59" s="194"/>
      <c r="D59" s="194"/>
      <c r="E59" s="195"/>
      <c r="F59" s="194"/>
      <c r="G59" s="196"/>
    </row>
    <row r="60" spans="1:7" ht="9.75" customHeight="1" x14ac:dyDescent="0.25">
      <c r="A60" s="155"/>
      <c r="B60" s="155"/>
      <c r="C60" s="155"/>
      <c r="D60" s="155"/>
      <c r="E60" s="155"/>
      <c r="F60" s="155"/>
      <c r="G60" s="155"/>
    </row>
    <row r="61" spans="1:7" ht="9.75" customHeight="1" x14ac:dyDescent="0.25">
      <c r="A61" s="171"/>
      <c r="B61" s="171"/>
      <c r="C61" s="171"/>
      <c r="D61" s="171"/>
      <c r="E61" s="179"/>
      <c r="F61" s="171"/>
      <c r="G61" s="155"/>
    </row>
    <row r="62" spans="1:7" x14ac:dyDescent="0.25">
      <c r="A62" s="126" t="s">
        <v>34</v>
      </c>
      <c r="B62" s="197"/>
      <c r="C62" s="197"/>
      <c r="D62" s="197"/>
      <c r="E62" s="198"/>
      <c r="F62" s="197"/>
      <c r="G62" s="155"/>
    </row>
    <row r="63" spans="1:7" ht="9.75" customHeight="1" x14ac:dyDescent="0.25">
      <c r="A63" s="197"/>
      <c r="B63" s="197"/>
      <c r="C63" s="197"/>
      <c r="D63" s="197"/>
      <c r="E63" s="198"/>
      <c r="F63" s="197"/>
      <c r="G63" s="155"/>
    </row>
    <row r="64" spans="1:7" x14ac:dyDescent="0.25">
      <c r="A64" s="126" t="s">
        <v>35</v>
      </c>
      <c r="B64" s="126"/>
      <c r="C64" s="126"/>
      <c r="D64" s="126"/>
      <c r="E64" s="128">
        <f>INT(E58)</f>
        <v>0</v>
      </c>
      <c r="F64" s="197"/>
      <c r="G64" s="155"/>
    </row>
    <row r="65" spans="1:9" x14ac:dyDescent="0.25">
      <c r="A65" s="126" t="s">
        <v>36</v>
      </c>
      <c r="B65" s="126"/>
      <c r="C65" s="126"/>
      <c r="D65" s="126"/>
      <c r="E65" s="128">
        <f>INT(E56)</f>
        <v>0</v>
      </c>
      <c r="F65" s="126" t="s">
        <v>18</v>
      </c>
      <c r="G65" s="155"/>
      <c r="I65" s="154"/>
    </row>
    <row r="66" spans="1:9" x14ac:dyDescent="0.25">
      <c r="A66" s="126" t="s">
        <v>37</v>
      </c>
      <c r="B66" s="126"/>
      <c r="C66" s="126"/>
      <c r="D66" s="126"/>
      <c r="E66" s="128">
        <f>CEILING(E57,1)</f>
        <v>0</v>
      </c>
      <c r="F66" s="197"/>
      <c r="G66" s="155"/>
    </row>
    <row r="67" spans="1:9" ht="4.5" customHeight="1" x14ac:dyDescent="0.25">
      <c r="A67" s="199"/>
      <c r="B67" s="199"/>
      <c r="C67" s="199"/>
      <c r="D67" s="199"/>
      <c r="E67" s="199"/>
      <c r="F67" s="199"/>
      <c r="G67" s="157"/>
      <c r="I67" s="154"/>
    </row>
    <row r="68" spans="1:9" x14ac:dyDescent="0.25">
      <c r="A68" s="171"/>
      <c r="B68" s="171"/>
      <c r="C68" s="171"/>
      <c r="D68" s="171"/>
      <c r="E68" s="171"/>
      <c r="F68" s="171"/>
      <c r="G68" s="155"/>
      <c r="I68" s="154"/>
    </row>
    <row r="69" spans="1:9" x14ac:dyDescent="0.25">
      <c r="A69" s="171"/>
      <c r="B69" s="171"/>
      <c r="C69" s="171"/>
      <c r="D69" s="171"/>
      <c r="E69" s="171"/>
      <c r="F69" s="171"/>
      <c r="G69" s="155"/>
    </row>
    <row r="70" spans="1:9" x14ac:dyDescent="0.25">
      <c r="A70" s="171"/>
      <c r="B70" s="200" t="s">
        <v>38</v>
      </c>
      <c r="C70" s="201"/>
      <c r="D70" s="201"/>
      <c r="E70" s="201"/>
      <c r="F70" s="202"/>
      <c r="G70" s="155"/>
    </row>
    <row r="71" spans="1:9" x14ac:dyDescent="0.25">
      <c r="A71" s="171"/>
      <c r="B71" s="203"/>
      <c r="C71" s="140"/>
      <c r="D71" s="140"/>
      <c r="E71" s="140"/>
      <c r="F71" s="204"/>
      <c r="G71" s="155"/>
    </row>
    <row r="72" spans="1:9" x14ac:dyDescent="0.25">
      <c r="A72" s="171"/>
      <c r="B72" s="203"/>
      <c r="C72" s="140"/>
      <c r="D72" s="140"/>
      <c r="E72" s="140"/>
      <c r="F72" s="204"/>
      <c r="G72" s="155"/>
    </row>
    <row r="73" spans="1:9" x14ac:dyDescent="0.25">
      <c r="A73" s="171"/>
      <c r="B73" s="203"/>
      <c r="C73" s="140"/>
      <c r="D73" s="140"/>
      <c r="E73" s="140"/>
      <c r="F73" s="204"/>
      <c r="G73" s="155"/>
    </row>
    <row r="74" spans="1:9" x14ac:dyDescent="0.25">
      <c r="A74" s="155"/>
      <c r="B74" s="205"/>
      <c r="C74" s="206"/>
      <c r="D74" s="206"/>
      <c r="E74" s="206"/>
      <c r="F74" s="207"/>
      <c r="G74" s="155"/>
    </row>
    <row r="75" spans="1:9" x14ac:dyDescent="0.25">
      <c r="A75" s="155"/>
      <c r="B75" s="205"/>
      <c r="C75" s="206"/>
      <c r="D75" s="206"/>
      <c r="E75" s="206"/>
      <c r="F75" s="207"/>
      <c r="G75" s="155"/>
    </row>
    <row r="76" spans="1:9" x14ac:dyDescent="0.25">
      <c r="A76" s="155"/>
      <c r="B76" s="205"/>
      <c r="C76" s="206"/>
      <c r="D76" s="206"/>
      <c r="E76" s="206"/>
      <c r="F76" s="207"/>
      <c r="G76" s="155"/>
    </row>
    <row r="77" spans="1:9" x14ac:dyDescent="0.25">
      <c r="A77" s="155"/>
      <c r="B77" s="205"/>
      <c r="C77" s="206"/>
      <c r="D77" s="206"/>
      <c r="E77" s="206"/>
      <c r="F77" s="207"/>
      <c r="G77" s="155"/>
    </row>
    <row r="78" spans="1:9" x14ac:dyDescent="0.25">
      <c r="A78" s="155"/>
      <c r="B78" s="205"/>
      <c r="C78" s="206"/>
      <c r="D78" s="206"/>
      <c r="E78" s="206"/>
      <c r="F78" s="207"/>
      <c r="G78" s="155"/>
    </row>
    <row r="79" spans="1:9" x14ac:dyDescent="0.25">
      <c r="A79" s="155"/>
      <c r="B79" s="205"/>
      <c r="C79" s="206"/>
      <c r="D79" s="206"/>
      <c r="E79" s="206"/>
      <c r="F79" s="207"/>
      <c r="G79" s="155"/>
    </row>
    <row r="80" spans="1:9" x14ac:dyDescent="0.25">
      <c r="A80" s="155"/>
      <c r="B80" s="205"/>
      <c r="C80" s="206"/>
      <c r="D80" s="206"/>
      <c r="E80" s="206"/>
      <c r="F80" s="207"/>
      <c r="G80" s="155"/>
    </row>
    <row r="81" spans="1:7" x14ac:dyDescent="0.25">
      <c r="A81" s="155"/>
      <c r="B81" s="205"/>
      <c r="C81" s="206"/>
      <c r="D81" s="206"/>
      <c r="E81" s="206"/>
      <c r="F81" s="207"/>
      <c r="G81" s="155"/>
    </row>
    <row r="82" spans="1:7" x14ac:dyDescent="0.25">
      <c r="A82" s="155"/>
      <c r="B82" s="205"/>
      <c r="C82" s="206"/>
      <c r="D82" s="206"/>
      <c r="E82" s="206"/>
      <c r="F82" s="207"/>
      <c r="G82" s="155"/>
    </row>
    <row r="83" spans="1:7" x14ac:dyDescent="0.25">
      <c r="A83" s="155"/>
      <c r="B83" s="205"/>
      <c r="C83" s="206"/>
      <c r="D83" s="206"/>
      <c r="E83" s="206"/>
      <c r="F83" s="207"/>
      <c r="G83" s="155"/>
    </row>
    <row r="84" spans="1:7" x14ac:dyDescent="0.25">
      <c r="A84" s="155"/>
      <c r="B84" s="205"/>
      <c r="C84" s="206"/>
      <c r="D84" s="206"/>
      <c r="E84" s="206"/>
      <c r="F84" s="207"/>
      <c r="G84" s="155"/>
    </row>
    <row r="85" spans="1:7" x14ac:dyDescent="0.25">
      <c r="A85" s="155"/>
      <c r="B85" s="205"/>
      <c r="C85" s="206"/>
      <c r="D85" s="206"/>
      <c r="E85" s="206"/>
      <c r="F85" s="207"/>
      <c r="G85" s="155"/>
    </row>
    <row r="86" spans="1:7" x14ac:dyDescent="0.25">
      <c r="A86" s="155"/>
      <c r="B86" s="205"/>
      <c r="C86" s="206"/>
      <c r="D86" s="206"/>
      <c r="E86" s="206"/>
      <c r="F86" s="207"/>
      <c r="G86" s="155"/>
    </row>
    <row r="87" spans="1:7" x14ac:dyDescent="0.25">
      <c r="A87" s="155"/>
      <c r="B87" s="205"/>
      <c r="C87" s="206"/>
      <c r="D87" s="206"/>
      <c r="E87" s="206"/>
      <c r="F87" s="207"/>
      <c r="G87" s="155"/>
    </row>
    <row r="88" spans="1:7" x14ac:dyDescent="0.25">
      <c r="A88" s="155"/>
      <c r="B88" s="205"/>
      <c r="C88" s="206"/>
      <c r="D88" s="206"/>
      <c r="E88" s="206"/>
      <c r="F88" s="207"/>
      <c r="G88" s="155"/>
    </row>
    <row r="89" spans="1:7" x14ac:dyDescent="0.25">
      <c r="A89" s="155"/>
      <c r="B89" s="205"/>
      <c r="C89" s="206"/>
      <c r="D89" s="206"/>
      <c r="E89" s="206"/>
      <c r="F89" s="207"/>
      <c r="G89" s="155"/>
    </row>
    <row r="90" spans="1:7" x14ac:dyDescent="0.25">
      <c r="A90" s="155"/>
      <c r="B90" s="205"/>
      <c r="C90" s="206"/>
      <c r="D90" s="206"/>
      <c r="E90" s="206"/>
      <c r="F90" s="207"/>
      <c r="G90" s="155"/>
    </row>
    <row r="91" spans="1:7" x14ac:dyDescent="0.25">
      <c r="A91" s="155"/>
      <c r="B91" s="208"/>
      <c r="C91" s="167"/>
      <c r="D91" s="167"/>
      <c r="E91" s="167"/>
      <c r="F91" s="168"/>
      <c r="G91" s="155"/>
    </row>
    <row r="92" spans="1:7" x14ac:dyDescent="0.25">
      <c r="A92" s="155"/>
      <c r="B92" s="298" t="s">
        <v>165</v>
      </c>
      <c r="C92" s="155"/>
      <c r="D92" s="155"/>
      <c r="E92" s="155"/>
      <c r="F92" s="155"/>
      <c r="G92" s="155"/>
    </row>
    <row r="93" spans="1:7" x14ac:dyDescent="0.25">
      <c r="A93" s="155"/>
      <c r="B93" s="155"/>
      <c r="C93" s="155"/>
      <c r="D93" s="155"/>
      <c r="E93" s="155"/>
      <c r="F93" s="155"/>
      <c r="G93" s="155"/>
    </row>
    <row r="94" spans="1:7" x14ac:dyDescent="0.25">
      <c r="A94" s="155"/>
      <c r="B94" s="155"/>
      <c r="C94" s="155"/>
      <c r="D94" s="155"/>
      <c r="E94" s="155"/>
      <c r="F94" s="155"/>
      <c r="G94" s="155"/>
    </row>
    <row r="95" spans="1:7" x14ac:dyDescent="0.25">
      <c r="A95" s="155"/>
      <c r="B95" s="155"/>
      <c r="C95" s="155"/>
      <c r="D95" s="155"/>
      <c r="E95" s="155"/>
      <c r="F95" s="155"/>
      <c r="G95" s="155"/>
    </row>
    <row r="96" spans="1:7" x14ac:dyDescent="0.25">
      <c r="A96" s="155"/>
      <c r="B96" s="155"/>
      <c r="C96" s="155"/>
      <c r="D96" s="155"/>
      <c r="E96" s="155"/>
      <c r="F96" s="155"/>
      <c r="G96" s="155"/>
    </row>
    <row r="97" spans="1:7" x14ac:dyDescent="0.25">
      <c r="A97" s="155"/>
      <c r="B97" s="155"/>
      <c r="C97" s="155"/>
      <c r="D97" s="155"/>
      <c r="E97" s="155"/>
      <c r="F97" s="155"/>
      <c r="G97" s="155"/>
    </row>
    <row r="98" spans="1:7" ht="16.5" customHeight="1" x14ac:dyDescent="0.25">
      <c r="A98" s="155"/>
      <c r="B98" s="155"/>
      <c r="C98" s="155"/>
      <c r="D98" s="155"/>
      <c r="E98" s="155"/>
      <c r="F98" s="155"/>
      <c r="G98" s="155"/>
    </row>
  </sheetData>
  <sheetProtection algorithmName="SHA-512" hashValue="/2uairHSvnkGDfFAK9yEZ679IeYeZjXiX1yTsS7U+n/ZcSJt1qkV/Dhlbx5nIKNSBA2notOuUM7ahWVSrMzhUA==" saltValue="Qs7d3i52Q4QEvaUUbTa65g==" spinCount="100000" sheet="1" objects="1" scenarios="1" selectLockedCells="1"/>
  <phoneticPr fontId="5" type="noConversion"/>
  <pageMargins left="0.75" right="0.61"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5"/>
  <sheetViews>
    <sheetView showGridLines="0" workbookViewId="0">
      <selection activeCell="C6" sqref="C6"/>
    </sheetView>
  </sheetViews>
  <sheetFormatPr defaultRowHeight="15" x14ac:dyDescent="0.25"/>
  <cols>
    <col min="1" max="1" width="2.28515625" customWidth="1"/>
    <col min="2" max="2" width="30.140625" customWidth="1"/>
    <col min="4" max="4" width="11.85546875" customWidth="1"/>
    <col min="5" max="5" width="16.42578125" customWidth="1"/>
    <col min="6" max="6" width="12.28515625" customWidth="1"/>
    <col min="7" max="7" width="4.5703125" customWidth="1"/>
    <col min="8" max="8" width="7.140625" customWidth="1"/>
    <col min="9" max="9" width="12.7109375" customWidth="1"/>
  </cols>
  <sheetData>
    <row r="1" spans="1:7" ht="37.5" customHeight="1" x14ac:dyDescent="0.25"/>
    <row r="2" spans="1:7" ht="23.25" x14ac:dyDescent="0.35">
      <c r="A2" s="158" t="s">
        <v>148</v>
      </c>
      <c r="B2" s="159"/>
      <c r="C2" s="159"/>
      <c r="D2" s="159"/>
      <c r="E2" s="159"/>
      <c r="F2" s="159"/>
      <c r="G2" s="159"/>
    </row>
    <row r="3" spans="1:7" ht="19.5" customHeight="1" x14ac:dyDescent="0.35">
      <c r="A3" s="160" t="s">
        <v>104</v>
      </c>
      <c r="B3" s="10"/>
      <c r="C3" s="159"/>
      <c r="D3" s="159"/>
      <c r="E3" s="159"/>
      <c r="F3" s="159"/>
      <c r="G3" s="159"/>
    </row>
    <row r="4" spans="1:7" x14ac:dyDescent="0.25">
      <c r="A4" s="209" t="s">
        <v>81</v>
      </c>
      <c r="B4" s="159"/>
      <c r="C4" s="159"/>
      <c r="D4" s="159"/>
      <c r="E4" s="159"/>
      <c r="F4" s="159"/>
      <c r="G4" s="159"/>
    </row>
    <row r="5" spans="1:7" ht="9.75" customHeight="1" x14ac:dyDescent="0.25">
      <c r="A5" s="210"/>
      <c r="B5" s="211"/>
      <c r="C5" s="211"/>
      <c r="D5" s="211"/>
      <c r="E5" s="211"/>
      <c r="F5" s="211"/>
      <c r="G5" s="211"/>
    </row>
    <row r="6" spans="1:7" x14ac:dyDescent="0.25">
      <c r="A6" s="210"/>
      <c r="B6" s="163" t="s">
        <v>0</v>
      </c>
      <c r="C6" s="212"/>
      <c r="D6" s="212"/>
      <c r="E6" s="213"/>
      <c r="F6" s="211"/>
      <c r="G6" s="211"/>
    </row>
    <row r="7" spans="1:7" x14ac:dyDescent="0.25">
      <c r="A7" s="210"/>
      <c r="B7" s="166" t="s">
        <v>1</v>
      </c>
      <c r="C7" s="214"/>
      <c r="D7" s="214"/>
      <c r="E7" s="215"/>
      <c r="F7" s="211" t="s">
        <v>39</v>
      </c>
      <c r="G7" s="211"/>
    </row>
    <row r="8" spans="1:7" x14ac:dyDescent="0.25">
      <c r="A8" s="210"/>
      <c r="B8" s="211"/>
      <c r="C8" s="211"/>
      <c r="D8" s="211"/>
      <c r="E8" s="211"/>
      <c r="F8" s="211"/>
      <c r="G8" s="211"/>
    </row>
    <row r="9" spans="1:7" ht="12.75" customHeight="1" x14ac:dyDescent="0.25">
      <c r="A9" s="74" t="s">
        <v>2</v>
      </c>
      <c r="B9" s="171"/>
      <c r="C9" s="171"/>
      <c r="D9" s="171"/>
      <c r="E9" s="171"/>
      <c r="F9" s="84">
        <v>0</v>
      </c>
      <c r="G9" s="171"/>
    </row>
    <row r="10" spans="1:7" ht="13.5" customHeight="1" thickBot="1" x14ac:dyDescent="0.3">
      <c r="A10" s="74" t="s">
        <v>154</v>
      </c>
      <c r="B10" s="171"/>
      <c r="C10" s="171"/>
      <c r="D10" s="171"/>
      <c r="E10" s="171"/>
      <c r="F10" s="169">
        <v>0</v>
      </c>
      <c r="G10" s="171"/>
    </row>
    <row r="11" spans="1:7" ht="13.5" customHeight="1" thickTop="1" x14ac:dyDescent="0.25">
      <c r="A11" s="74" t="s">
        <v>82</v>
      </c>
      <c r="B11" s="171"/>
      <c r="C11" s="171"/>
      <c r="D11" s="171"/>
      <c r="E11" s="171"/>
      <c r="F11" s="170">
        <f>F9+F10</f>
        <v>0</v>
      </c>
      <c r="G11" s="171"/>
    </row>
    <row r="12" spans="1:7" x14ac:dyDescent="0.25">
      <c r="A12" s="171"/>
      <c r="B12" s="171"/>
      <c r="C12" s="171"/>
      <c r="D12" s="171"/>
      <c r="E12" s="171"/>
      <c r="F12" s="171"/>
      <c r="G12" s="171"/>
    </row>
    <row r="13" spans="1:7" x14ac:dyDescent="0.25">
      <c r="A13" s="73" t="s">
        <v>79</v>
      </c>
      <c r="B13" s="171"/>
      <c r="C13" s="171"/>
      <c r="D13" s="171"/>
      <c r="E13" s="171"/>
      <c r="F13" s="171"/>
      <c r="G13" s="171"/>
    </row>
    <row r="14" spans="1:7" ht="9" customHeight="1" x14ac:dyDescent="0.25">
      <c r="A14" s="171"/>
      <c r="B14" s="171"/>
      <c r="C14" s="171"/>
      <c r="D14" s="171"/>
      <c r="E14" s="171"/>
      <c r="F14" s="171"/>
      <c r="G14" s="171"/>
    </row>
    <row r="15" spans="1:7" ht="13.5" customHeight="1" x14ac:dyDescent="0.25">
      <c r="A15" s="171" t="s">
        <v>5</v>
      </c>
      <c r="B15" s="171"/>
      <c r="C15" s="171"/>
      <c r="D15" s="172">
        <v>0</v>
      </c>
      <c r="E15" s="173">
        <f>D15*parameters!E4/12</f>
        <v>0</v>
      </c>
      <c r="F15" s="171"/>
      <c r="G15" s="171"/>
    </row>
    <row r="16" spans="1:7" ht="12.75" customHeight="1" x14ac:dyDescent="0.25">
      <c r="A16" s="171" t="s">
        <v>6</v>
      </c>
      <c r="B16" s="171"/>
      <c r="C16" s="171"/>
      <c r="D16" s="174"/>
      <c r="E16" s="179"/>
      <c r="F16" s="171"/>
      <c r="G16" s="171"/>
    </row>
    <row r="17" spans="1:9" ht="13.5" customHeight="1" x14ac:dyDescent="0.25">
      <c r="A17" s="73">
        <v>1</v>
      </c>
      <c r="B17" s="171" t="s">
        <v>7</v>
      </c>
      <c r="C17" s="171"/>
      <c r="D17" s="175">
        <v>0</v>
      </c>
      <c r="E17" s="173">
        <f>IF(D17=0,0,(D17/D18)*parameters!E4/12)</f>
        <v>0</v>
      </c>
      <c r="F17" s="171"/>
      <c r="G17" s="171"/>
    </row>
    <row r="18" spans="1:9" ht="13.5" customHeight="1" x14ac:dyDescent="0.25">
      <c r="A18" s="171"/>
      <c r="B18" s="171" t="s">
        <v>8</v>
      </c>
      <c r="C18" s="171"/>
      <c r="D18" s="176">
        <v>0</v>
      </c>
      <c r="E18" s="179"/>
      <c r="F18" s="171"/>
      <c r="G18" s="171"/>
    </row>
    <row r="19" spans="1:9" ht="13.5" customHeight="1" x14ac:dyDescent="0.25">
      <c r="A19" s="73">
        <v>2</v>
      </c>
      <c r="B19" s="171" t="s">
        <v>7</v>
      </c>
      <c r="C19" s="171"/>
      <c r="D19" s="175">
        <v>0</v>
      </c>
      <c r="E19" s="173">
        <f>IF(D19=0,0,(D19/D20)*parameters!E4/12)</f>
        <v>0</v>
      </c>
      <c r="F19" s="171"/>
      <c r="G19" s="171"/>
    </row>
    <row r="20" spans="1:9" ht="13.5" customHeight="1" x14ac:dyDescent="0.25">
      <c r="A20" s="171"/>
      <c r="B20" s="171" t="s">
        <v>8</v>
      </c>
      <c r="C20" s="171"/>
      <c r="D20" s="177">
        <v>0</v>
      </c>
      <c r="E20" s="179"/>
      <c r="F20" s="171"/>
      <c r="G20" s="171"/>
    </row>
    <row r="21" spans="1:9" ht="9.75" customHeight="1" x14ac:dyDescent="0.25">
      <c r="A21" s="171"/>
      <c r="B21" s="171"/>
      <c r="C21" s="171"/>
      <c r="D21" s="171"/>
      <c r="E21" s="171"/>
      <c r="F21" s="171"/>
      <c r="G21" s="171"/>
    </row>
    <row r="22" spans="1:9" ht="12.75" customHeight="1" x14ac:dyDescent="0.25">
      <c r="A22" s="171" t="s">
        <v>9</v>
      </c>
      <c r="B22" s="171"/>
      <c r="C22" s="171"/>
      <c r="D22" s="171"/>
      <c r="E22" s="171"/>
      <c r="F22" s="95">
        <f>IF((E15+E17+E19)&lt;=parameters!E4,(E15+E17+E19),parameters!E4)</f>
        <v>0</v>
      </c>
      <c r="G22" s="73" t="s">
        <v>10</v>
      </c>
    </row>
    <row r="23" spans="1:9" ht="12.75" customHeight="1" x14ac:dyDescent="0.25">
      <c r="A23" s="171"/>
      <c r="B23" s="171"/>
      <c r="C23" s="171"/>
      <c r="D23" s="171"/>
      <c r="E23" s="171"/>
      <c r="F23" s="171"/>
      <c r="G23" s="171"/>
    </row>
    <row r="24" spans="1:9" ht="13.5" customHeight="1" x14ac:dyDescent="0.25">
      <c r="A24" s="73" t="s">
        <v>11</v>
      </c>
      <c r="B24" s="171"/>
      <c r="C24" s="171"/>
      <c r="D24" s="171"/>
      <c r="E24" s="171"/>
      <c r="F24" s="171"/>
      <c r="G24" s="171"/>
    </row>
    <row r="25" spans="1:9" ht="9" customHeight="1" x14ac:dyDescent="0.25">
      <c r="A25" s="171"/>
      <c r="B25" s="171"/>
      <c r="C25" s="171"/>
      <c r="D25" s="171"/>
      <c r="E25" s="171"/>
      <c r="F25" s="171"/>
      <c r="G25" s="171"/>
    </row>
    <row r="26" spans="1:9" ht="12.75" customHeight="1" x14ac:dyDescent="0.25">
      <c r="A26" s="171" t="s">
        <v>12</v>
      </c>
      <c r="B26" s="171"/>
      <c r="C26" s="171"/>
      <c r="D26" s="171"/>
      <c r="E26" s="171"/>
      <c r="F26" s="171"/>
      <c r="G26" s="171"/>
    </row>
    <row r="27" spans="1:9" ht="15" customHeight="1" thickBot="1" x14ac:dyDescent="0.3">
      <c r="A27" s="171" t="s">
        <v>156</v>
      </c>
      <c r="B27" s="171"/>
      <c r="C27" s="171"/>
      <c r="D27" s="171"/>
      <c r="E27" s="171"/>
      <c r="F27" s="216">
        <v>0</v>
      </c>
      <c r="G27" s="73" t="s">
        <v>14</v>
      </c>
    </row>
    <row r="28" spans="1:9" ht="12.75" customHeight="1" thickTop="1" x14ac:dyDescent="0.25">
      <c r="A28" s="171"/>
      <c r="B28" s="171"/>
      <c r="C28" s="171"/>
      <c r="D28" s="171"/>
      <c r="E28" s="171"/>
      <c r="F28" s="171"/>
      <c r="G28" s="171"/>
    </row>
    <row r="29" spans="1:9" ht="13.5" customHeight="1" x14ac:dyDescent="0.25">
      <c r="A29" s="73" t="s">
        <v>80</v>
      </c>
      <c r="B29" s="171"/>
      <c r="C29" s="171"/>
      <c r="D29" s="171"/>
      <c r="E29" s="171"/>
      <c r="F29" s="95">
        <f>IF(F22-F27&lt;=0,0,F22-F27)</f>
        <v>0</v>
      </c>
      <c r="G29" s="73" t="s">
        <v>16</v>
      </c>
      <c r="I29" s="178"/>
    </row>
    <row r="30" spans="1:9" ht="12.75" customHeight="1" x14ac:dyDescent="0.25">
      <c r="A30" s="74" t="s">
        <v>17</v>
      </c>
      <c r="B30" s="74"/>
      <c r="C30" s="74"/>
      <c r="D30" s="74"/>
      <c r="E30" s="74"/>
      <c r="F30" s="98">
        <f>IF(F22-F27&lt;=0,0,IF(F22-F27&gt;=F11*parameters!E6,F11*parameters!E6,F22-F27))</f>
        <v>0</v>
      </c>
      <c r="G30" s="74" t="s">
        <v>18</v>
      </c>
      <c r="I30" s="178"/>
    </row>
    <row r="31" spans="1:9" ht="12.75" customHeight="1" x14ac:dyDescent="0.25">
      <c r="A31" s="171"/>
      <c r="B31" s="171"/>
      <c r="C31" s="171"/>
      <c r="D31" s="171"/>
      <c r="E31" s="171"/>
      <c r="F31" s="171"/>
      <c r="G31" s="171"/>
      <c r="I31" s="217"/>
    </row>
    <row r="32" spans="1:9" ht="13.5" customHeight="1" x14ac:dyDescent="0.25">
      <c r="A32" s="73" t="s">
        <v>83</v>
      </c>
      <c r="B32" s="171"/>
      <c r="C32" s="171"/>
      <c r="D32" s="171"/>
      <c r="E32" s="171"/>
      <c r="F32" s="171"/>
      <c r="G32" s="171"/>
    </row>
    <row r="33" spans="1:7" ht="9" customHeight="1" x14ac:dyDescent="0.25">
      <c r="A33" s="171"/>
      <c r="B33" s="171"/>
      <c r="C33" s="171"/>
      <c r="D33" s="171"/>
      <c r="E33" s="171"/>
      <c r="F33" s="171"/>
      <c r="G33" s="171"/>
    </row>
    <row r="34" spans="1:7" ht="12.75" customHeight="1" x14ac:dyDescent="0.25">
      <c r="A34" s="171" t="s">
        <v>20</v>
      </c>
      <c r="B34" s="171"/>
      <c r="C34" s="171"/>
      <c r="D34" s="171"/>
      <c r="E34" s="171"/>
      <c r="F34" s="179">
        <f>F11</f>
        <v>0</v>
      </c>
      <c r="G34" s="171"/>
    </row>
    <row r="35" spans="1:7" ht="13.5" customHeight="1" thickBot="1" x14ac:dyDescent="0.3">
      <c r="A35" s="171" t="s">
        <v>21</v>
      </c>
      <c r="B35" s="171"/>
      <c r="C35" s="171"/>
      <c r="D35" s="171"/>
      <c r="E35" s="171"/>
      <c r="F35" s="180">
        <f>F29</f>
        <v>0</v>
      </c>
      <c r="G35" s="73" t="s">
        <v>16</v>
      </c>
    </row>
    <row r="36" spans="1:7" ht="15.75" thickTop="1" x14ac:dyDescent="0.25">
      <c r="A36" s="171" t="s">
        <v>22</v>
      </c>
      <c r="B36" s="171"/>
      <c r="C36" s="171"/>
      <c r="D36" s="171"/>
      <c r="E36" s="171"/>
      <c r="F36" s="179">
        <f>IF(F34-F35&lt;=0,0,F34-F35)</f>
        <v>0</v>
      </c>
      <c r="G36" s="171"/>
    </row>
    <row r="37" spans="1:7" ht="9" customHeight="1" x14ac:dyDescent="0.25">
      <c r="A37" s="171"/>
      <c r="B37" s="171"/>
      <c r="C37" s="171"/>
      <c r="D37" s="171"/>
      <c r="E37" s="171"/>
      <c r="F37" s="171"/>
      <c r="G37" s="171"/>
    </row>
    <row r="38" spans="1:7" x14ac:dyDescent="0.25">
      <c r="A38" s="171" t="s">
        <v>23</v>
      </c>
      <c r="B38" s="171"/>
      <c r="C38" s="171"/>
      <c r="D38" s="179">
        <f>F36</f>
        <v>0</v>
      </c>
      <c r="E38" s="171" t="str">
        <f>parameters!I13</f>
        <v>x 22,93% (E)</v>
      </c>
      <c r="F38" s="179">
        <f>F36*parameters!E13</f>
        <v>0</v>
      </c>
      <c r="G38" s="171"/>
    </row>
    <row r="39" spans="1:7" ht="15.75" thickBot="1" x14ac:dyDescent="0.3">
      <c r="A39" s="171" t="s">
        <v>24</v>
      </c>
      <c r="B39" s="171"/>
      <c r="C39" s="171"/>
      <c r="D39" s="171"/>
      <c r="E39" s="171"/>
      <c r="F39" s="180">
        <f>F35</f>
        <v>0</v>
      </c>
      <c r="G39" s="171"/>
    </row>
    <row r="40" spans="1:7" ht="15.75" thickTop="1" x14ac:dyDescent="0.25">
      <c r="A40" s="181" t="s">
        <v>25</v>
      </c>
      <c r="B40" s="171"/>
      <c r="C40" s="171"/>
      <c r="D40" s="171"/>
      <c r="E40" s="171"/>
      <c r="F40" s="95">
        <f>IF((F38-F39)&lt;0,0,(F38-F39))</f>
        <v>0</v>
      </c>
      <c r="G40" s="171"/>
    </row>
    <row r="41" spans="1:7" ht="12.75" customHeight="1" x14ac:dyDescent="0.25">
      <c r="A41" s="171"/>
      <c r="B41" s="171"/>
      <c r="C41" s="171"/>
      <c r="D41" s="171"/>
      <c r="E41" s="171"/>
      <c r="F41" s="171"/>
      <c r="G41" s="171"/>
    </row>
    <row r="42" spans="1:7" x14ac:dyDescent="0.25">
      <c r="A42" s="103" t="s">
        <v>26</v>
      </c>
      <c r="B42" s="183"/>
      <c r="C42" s="183"/>
      <c r="D42" s="183"/>
      <c r="E42" s="183"/>
      <c r="F42" s="184"/>
      <c r="G42" s="171"/>
    </row>
    <row r="43" spans="1:7" x14ac:dyDescent="0.25">
      <c r="A43" s="106"/>
      <c r="B43" s="107" t="s">
        <v>86</v>
      </c>
      <c r="C43" s="107"/>
      <c r="D43" s="108">
        <f>parameters!C21</f>
        <v>54614</v>
      </c>
      <c r="E43" s="185">
        <f>D43/12</f>
        <v>4551.166666666667</v>
      </c>
      <c r="F43" s="109"/>
      <c r="G43" s="171"/>
    </row>
    <row r="44" spans="1:7" ht="12.75" customHeight="1" x14ac:dyDescent="0.25">
      <c r="A44" s="113" t="s">
        <v>20</v>
      </c>
      <c r="B44" s="186"/>
      <c r="C44" s="186"/>
      <c r="D44" s="186"/>
      <c r="E44" s="186"/>
      <c r="F44" s="187">
        <f>F11</f>
        <v>0</v>
      </c>
      <c r="G44" s="171"/>
    </row>
    <row r="45" spans="1:7" ht="13.5" customHeight="1" thickBot="1" x14ac:dyDescent="0.3">
      <c r="A45" s="113" t="s">
        <v>27</v>
      </c>
      <c r="B45" s="186"/>
      <c r="C45" s="186"/>
      <c r="D45" s="186"/>
      <c r="E45" s="186"/>
      <c r="F45" s="218">
        <f>F40</f>
        <v>0</v>
      </c>
      <c r="G45" s="171"/>
    </row>
    <row r="46" spans="1:7" ht="13.5" customHeight="1" thickTop="1" x14ac:dyDescent="0.25">
      <c r="A46" s="106" t="s">
        <v>28</v>
      </c>
      <c r="B46" s="186"/>
      <c r="C46" s="186"/>
      <c r="D46" s="186"/>
      <c r="E46" s="186"/>
      <c r="F46" s="187">
        <f>SUM(F44:F45)</f>
        <v>0</v>
      </c>
      <c r="G46" s="171"/>
    </row>
    <row r="47" spans="1:7" ht="13.5" customHeight="1" x14ac:dyDescent="0.25">
      <c r="A47" s="113" t="s">
        <v>85</v>
      </c>
      <c r="B47" s="186"/>
      <c r="C47" s="185">
        <f>D15*E43</f>
        <v>0</v>
      </c>
      <c r="D47" s="219">
        <f>IF(D17=0,0,(D17/D18)*D43/12)</f>
        <v>0</v>
      </c>
      <c r="E47" s="219">
        <f>IF(D19=0,0,(D19/D20)*D43/12)</f>
        <v>0</v>
      </c>
      <c r="F47" s="111">
        <f>IF((C47+D47+E47)&gt;parameters!C21,parameters!C21,(C47+D47+E47))</f>
        <v>0</v>
      </c>
      <c r="G47" s="171"/>
    </row>
    <row r="48" spans="1:7" ht="8.25" customHeight="1" x14ac:dyDescent="0.25">
      <c r="A48" s="113"/>
      <c r="B48" s="186"/>
      <c r="C48" s="186"/>
      <c r="D48" s="186"/>
      <c r="E48" s="186"/>
      <c r="F48" s="220"/>
      <c r="G48" s="171"/>
    </row>
    <row r="49" spans="1:9" x14ac:dyDescent="0.25">
      <c r="A49" s="117" t="s">
        <v>29</v>
      </c>
      <c r="B49" s="118"/>
      <c r="C49" s="119"/>
      <c r="D49" s="119" t="str">
        <f>parameters!G19</f>
        <v>6,90% (H) x</v>
      </c>
      <c r="E49" s="221">
        <f>IF((F47&lt;F46),F47,F46)</f>
        <v>0</v>
      </c>
      <c r="F49" s="121">
        <f>FLOOR(E49*parameters!C19,0.01)</f>
        <v>0</v>
      </c>
      <c r="G49" s="171"/>
    </row>
    <row r="50" spans="1:9" x14ac:dyDescent="0.25">
      <c r="G50" s="171"/>
    </row>
    <row r="51" spans="1:9" x14ac:dyDescent="0.25">
      <c r="B51" s="298" t="s">
        <v>165</v>
      </c>
      <c r="G51" s="171"/>
    </row>
    <row r="52" spans="1:9" x14ac:dyDescent="0.25">
      <c r="G52" s="171"/>
    </row>
    <row r="53" spans="1:9" x14ac:dyDescent="0.25">
      <c r="G53" s="171"/>
    </row>
    <row r="54" spans="1:9" x14ac:dyDescent="0.25">
      <c r="G54" s="171"/>
    </row>
    <row r="55" spans="1:9" ht="12.75" customHeight="1" x14ac:dyDescent="0.25">
      <c r="A55" s="171"/>
      <c r="B55" s="171"/>
      <c r="C55" s="171"/>
      <c r="D55" s="171"/>
      <c r="E55" s="122"/>
      <c r="F55" s="171"/>
      <c r="G55" s="171"/>
    </row>
    <row r="56" spans="1:9" x14ac:dyDescent="0.25">
      <c r="A56" s="73" t="s">
        <v>30</v>
      </c>
      <c r="B56" s="171"/>
      <c r="C56" s="171"/>
      <c r="D56" s="171"/>
      <c r="E56" s="171"/>
      <c r="F56" s="171"/>
      <c r="G56" s="171"/>
    </row>
    <row r="57" spans="1:9" ht="8.25" customHeight="1" x14ac:dyDescent="0.25">
      <c r="A57" s="171"/>
      <c r="B57" s="171"/>
      <c r="C57" s="171"/>
      <c r="D57" s="171"/>
      <c r="E57" s="171"/>
      <c r="F57" s="171"/>
      <c r="G57" s="171"/>
    </row>
    <row r="58" spans="1:9" x14ac:dyDescent="0.25">
      <c r="A58" s="171" t="s">
        <v>20</v>
      </c>
      <c r="B58" s="171"/>
      <c r="C58" s="171"/>
      <c r="D58" s="171"/>
      <c r="E58" s="179">
        <f>F9</f>
        <v>0</v>
      </c>
      <c r="F58" s="171"/>
      <c r="G58" s="171"/>
    </row>
    <row r="59" spans="1:9" x14ac:dyDescent="0.25">
      <c r="A59" s="171" t="s">
        <v>31</v>
      </c>
      <c r="B59" s="171"/>
      <c r="C59" s="171"/>
      <c r="D59" s="171"/>
      <c r="E59" s="179">
        <f>F10</f>
        <v>0</v>
      </c>
      <c r="F59" s="171"/>
      <c r="G59" s="171"/>
      <c r="I59" s="2"/>
    </row>
    <row r="60" spans="1:9" ht="15.75" thickBot="1" x14ac:dyDescent="0.3">
      <c r="A60" s="171" t="s">
        <v>32</v>
      </c>
      <c r="B60" s="171"/>
      <c r="C60" s="171"/>
      <c r="D60" s="171"/>
      <c r="E60" s="180">
        <f>IF((F40)&lt;0.32,0,F40)</f>
        <v>0</v>
      </c>
      <c r="F60" s="171"/>
      <c r="G60" s="171"/>
      <c r="I60" s="2"/>
    </row>
    <row r="61" spans="1:9" ht="15.75" thickTop="1" x14ac:dyDescent="0.25">
      <c r="A61" s="171" t="s">
        <v>33</v>
      </c>
      <c r="B61" s="171"/>
      <c r="C61" s="171"/>
      <c r="D61" s="171"/>
      <c r="E61" s="179">
        <f>SUM(E58:E60)</f>
        <v>0</v>
      </c>
      <c r="F61" s="171"/>
      <c r="G61" s="171"/>
      <c r="I61" s="2"/>
    </row>
    <row r="62" spans="1:9" ht="7.5" customHeight="1" x14ac:dyDescent="0.25">
      <c r="A62" s="194"/>
      <c r="B62" s="194"/>
      <c r="C62" s="194"/>
      <c r="D62" s="194"/>
      <c r="E62" s="195"/>
      <c r="F62" s="194"/>
      <c r="G62" s="194"/>
    </row>
    <row r="63" spans="1:9" ht="7.5" customHeight="1" x14ac:dyDescent="0.25">
      <c r="A63" s="171"/>
      <c r="B63" s="171"/>
      <c r="C63" s="171"/>
      <c r="D63" s="171"/>
      <c r="E63" s="179"/>
      <c r="F63" s="171"/>
      <c r="G63" s="171"/>
    </row>
    <row r="64" spans="1:9" x14ac:dyDescent="0.25">
      <c r="A64" s="126" t="s">
        <v>34</v>
      </c>
      <c r="B64" s="197"/>
      <c r="C64" s="197"/>
      <c r="D64" s="197"/>
      <c r="E64" s="198"/>
      <c r="F64" s="197"/>
      <c r="G64" s="171"/>
    </row>
    <row r="65" spans="1:7" ht="9.75" customHeight="1" x14ac:dyDescent="0.25">
      <c r="A65" s="197"/>
      <c r="B65" s="197"/>
      <c r="C65" s="197"/>
      <c r="D65" s="197"/>
      <c r="E65" s="198"/>
      <c r="F65" s="197"/>
      <c r="G65" s="171"/>
    </row>
    <row r="66" spans="1:7" x14ac:dyDescent="0.25">
      <c r="A66" s="126" t="s">
        <v>35</v>
      </c>
      <c r="B66" s="126"/>
      <c r="C66" s="126"/>
      <c r="D66" s="126"/>
      <c r="E66" s="128">
        <f>INT(E61)</f>
        <v>0</v>
      </c>
      <c r="F66" s="197"/>
      <c r="G66" s="171"/>
    </row>
    <row r="67" spans="1:7" x14ac:dyDescent="0.25">
      <c r="A67" s="126" t="s">
        <v>36</v>
      </c>
      <c r="B67" s="126"/>
      <c r="C67" s="126"/>
      <c r="D67" s="126"/>
      <c r="E67" s="128">
        <f>INT(E59)</f>
        <v>0</v>
      </c>
      <c r="F67" s="126" t="s">
        <v>18</v>
      </c>
      <c r="G67" s="171"/>
    </row>
    <row r="68" spans="1:7" x14ac:dyDescent="0.25">
      <c r="A68" s="126" t="s">
        <v>37</v>
      </c>
      <c r="B68" s="126"/>
      <c r="C68" s="126"/>
      <c r="D68" s="126"/>
      <c r="E68" s="128">
        <f>CEILING(E60,1)</f>
        <v>0</v>
      </c>
      <c r="F68" s="197"/>
      <c r="G68" s="171"/>
    </row>
    <row r="69" spans="1:7" ht="5.25" customHeight="1" x14ac:dyDescent="0.25">
      <c r="A69" s="199"/>
      <c r="B69" s="199"/>
      <c r="C69" s="199"/>
      <c r="D69" s="199"/>
      <c r="E69" s="199"/>
      <c r="F69" s="199"/>
      <c r="G69" s="199"/>
    </row>
    <row r="70" spans="1:7" x14ac:dyDescent="0.25">
      <c r="A70" s="171"/>
      <c r="B70" s="171"/>
      <c r="C70" s="171"/>
      <c r="D70" s="171"/>
      <c r="E70" s="171"/>
      <c r="F70" s="171"/>
      <c r="G70" s="171"/>
    </row>
    <row r="71" spans="1:7" x14ac:dyDescent="0.25">
      <c r="A71" s="171"/>
      <c r="B71" s="200" t="s">
        <v>38</v>
      </c>
      <c r="C71" s="201"/>
      <c r="D71" s="201"/>
      <c r="E71" s="201"/>
      <c r="F71" s="202"/>
      <c r="G71" s="171"/>
    </row>
    <row r="72" spans="1:7" x14ac:dyDescent="0.25">
      <c r="A72" s="171"/>
      <c r="B72" s="203"/>
      <c r="C72" s="140"/>
      <c r="D72" s="140"/>
      <c r="E72" s="140"/>
      <c r="F72" s="204"/>
      <c r="G72" s="171"/>
    </row>
    <row r="73" spans="1:7" x14ac:dyDescent="0.25">
      <c r="A73" s="171"/>
      <c r="B73" s="203"/>
      <c r="C73" s="140"/>
      <c r="D73" s="140"/>
      <c r="E73" s="140"/>
      <c r="F73" s="204"/>
      <c r="G73" s="171"/>
    </row>
    <row r="74" spans="1:7" x14ac:dyDescent="0.25">
      <c r="A74" s="171"/>
      <c r="B74" s="203"/>
      <c r="C74" s="140"/>
      <c r="D74" s="140"/>
      <c r="E74" s="140"/>
      <c r="F74" s="204"/>
      <c r="G74" s="171"/>
    </row>
    <row r="75" spans="1:7" x14ac:dyDescent="0.25">
      <c r="A75" s="171"/>
      <c r="B75" s="203"/>
      <c r="C75" s="140"/>
      <c r="D75" s="140"/>
      <c r="E75" s="140"/>
      <c r="F75" s="204"/>
      <c r="G75" s="171"/>
    </row>
    <row r="76" spans="1:7" x14ac:dyDescent="0.25">
      <c r="A76" s="171"/>
      <c r="B76" s="203"/>
      <c r="C76" s="140"/>
      <c r="D76" s="140"/>
      <c r="E76" s="140"/>
      <c r="F76" s="204"/>
      <c r="G76" s="171"/>
    </row>
    <row r="77" spans="1:7" x14ac:dyDescent="0.25">
      <c r="A77" s="171"/>
      <c r="B77" s="203"/>
      <c r="C77" s="140"/>
      <c r="D77" s="140"/>
      <c r="E77" s="140"/>
      <c r="F77" s="204"/>
      <c r="G77" s="171"/>
    </row>
    <row r="78" spans="1:7" x14ac:dyDescent="0.25">
      <c r="A78" s="171"/>
      <c r="B78" s="203"/>
      <c r="C78" s="140"/>
      <c r="D78" s="140"/>
      <c r="E78" s="140"/>
      <c r="F78" s="204"/>
      <c r="G78" s="171"/>
    </row>
    <row r="79" spans="1:7" x14ac:dyDescent="0.25">
      <c r="A79" s="171"/>
      <c r="B79" s="203"/>
      <c r="C79" s="140"/>
      <c r="D79" s="140"/>
      <c r="E79" s="141"/>
      <c r="F79" s="204"/>
      <c r="G79" s="171"/>
    </row>
    <row r="80" spans="1:7" x14ac:dyDescent="0.25">
      <c r="A80" s="171"/>
      <c r="B80" s="203"/>
      <c r="C80" s="140"/>
      <c r="D80" s="140"/>
      <c r="E80" s="140"/>
      <c r="F80" s="204"/>
      <c r="G80" s="171"/>
    </row>
    <row r="81" spans="1:7" x14ac:dyDescent="0.25">
      <c r="A81" s="171"/>
      <c r="B81" s="203"/>
      <c r="C81" s="140"/>
      <c r="D81" s="140"/>
      <c r="E81" s="140"/>
      <c r="F81" s="204"/>
      <c r="G81" s="171"/>
    </row>
    <row r="82" spans="1:7" x14ac:dyDescent="0.25">
      <c r="A82" s="171"/>
      <c r="B82" s="203"/>
      <c r="C82" s="140"/>
      <c r="D82" s="140"/>
      <c r="E82" s="140"/>
      <c r="F82" s="204"/>
      <c r="G82" s="171"/>
    </row>
    <row r="83" spans="1:7" x14ac:dyDescent="0.25">
      <c r="A83" s="171"/>
      <c r="B83" s="203"/>
      <c r="C83" s="140"/>
      <c r="D83" s="140"/>
      <c r="E83" s="140"/>
      <c r="F83" s="204"/>
      <c r="G83" s="171"/>
    </row>
    <row r="84" spans="1:7" x14ac:dyDescent="0.25">
      <c r="A84" s="171"/>
      <c r="B84" s="203"/>
      <c r="C84" s="140"/>
      <c r="D84" s="140"/>
      <c r="E84" s="140"/>
      <c r="F84" s="204"/>
      <c r="G84" s="171"/>
    </row>
    <row r="85" spans="1:7" x14ac:dyDescent="0.25">
      <c r="A85" s="171"/>
      <c r="B85" s="203"/>
      <c r="C85" s="140"/>
      <c r="D85" s="140"/>
      <c r="E85" s="140"/>
      <c r="F85" s="204"/>
      <c r="G85" s="171"/>
    </row>
    <row r="86" spans="1:7" x14ac:dyDescent="0.25">
      <c r="A86" s="171"/>
      <c r="B86" s="203"/>
      <c r="C86" s="140"/>
      <c r="D86" s="140"/>
      <c r="E86" s="140"/>
      <c r="F86" s="204"/>
      <c r="G86" s="171"/>
    </row>
    <row r="87" spans="1:7" x14ac:dyDescent="0.25">
      <c r="A87" s="171"/>
      <c r="B87" s="203"/>
      <c r="C87" s="140"/>
      <c r="D87" s="140"/>
      <c r="E87" s="140"/>
      <c r="F87" s="204"/>
      <c r="G87" s="171"/>
    </row>
    <row r="88" spans="1:7" x14ac:dyDescent="0.25">
      <c r="A88" s="171"/>
      <c r="B88" s="203"/>
      <c r="C88" s="140"/>
      <c r="D88" s="140"/>
      <c r="E88" s="140"/>
      <c r="F88" s="204"/>
      <c r="G88" s="171"/>
    </row>
    <row r="89" spans="1:7" x14ac:dyDescent="0.25">
      <c r="A89" s="171"/>
      <c r="B89" s="203"/>
      <c r="C89" s="140"/>
      <c r="D89" s="140"/>
      <c r="E89" s="140"/>
      <c r="F89" s="204"/>
      <c r="G89" s="171"/>
    </row>
    <row r="90" spans="1:7" x14ac:dyDescent="0.25">
      <c r="A90" s="171"/>
      <c r="B90" s="203"/>
      <c r="C90" s="140"/>
      <c r="D90" s="140"/>
      <c r="E90" s="140"/>
      <c r="F90" s="204"/>
      <c r="G90" s="171"/>
    </row>
    <row r="91" spans="1:7" x14ac:dyDescent="0.25">
      <c r="A91" s="171"/>
      <c r="B91" s="203"/>
      <c r="C91" s="140"/>
      <c r="D91" s="140"/>
      <c r="E91" s="140"/>
      <c r="F91" s="204"/>
      <c r="G91" s="171"/>
    </row>
    <row r="92" spans="1:7" x14ac:dyDescent="0.25">
      <c r="A92" s="171"/>
      <c r="B92" s="203"/>
      <c r="C92" s="140"/>
      <c r="D92" s="140"/>
      <c r="E92" s="140"/>
      <c r="F92" s="204"/>
      <c r="G92" s="171"/>
    </row>
    <row r="93" spans="1:7" x14ac:dyDescent="0.25">
      <c r="A93" s="171"/>
      <c r="B93" s="203"/>
      <c r="C93" s="140"/>
      <c r="D93" s="140"/>
      <c r="E93" s="140"/>
      <c r="F93" s="204"/>
      <c r="G93" s="171"/>
    </row>
    <row r="94" spans="1:7" x14ac:dyDescent="0.25">
      <c r="A94" s="171"/>
      <c r="B94" s="203"/>
      <c r="C94" s="140"/>
      <c r="D94" s="140"/>
      <c r="E94" s="140"/>
      <c r="F94" s="204"/>
      <c r="G94" s="171"/>
    </row>
    <row r="95" spans="1:7" x14ac:dyDescent="0.25">
      <c r="A95" s="171"/>
      <c r="B95" s="222"/>
      <c r="C95" s="214"/>
      <c r="D95" s="214"/>
      <c r="E95" s="214"/>
      <c r="F95" s="215"/>
      <c r="G95" s="171"/>
    </row>
    <row r="96" spans="1:7" x14ac:dyDescent="0.25">
      <c r="A96" s="171"/>
      <c r="B96" s="298" t="s">
        <v>165</v>
      </c>
      <c r="C96" s="171"/>
      <c r="D96" s="171"/>
      <c r="E96" s="171"/>
      <c r="F96" s="171"/>
      <c r="G96" s="171"/>
    </row>
    <row r="97" spans="1:7" ht="12.75" customHeight="1" x14ac:dyDescent="0.25">
      <c r="A97" s="171"/>
      <c r="B97" s="171"/>
      <c r="C97" s="171"/>
      <c r="D97" s="171"/>
      <c r="E97" s="171"/>
      <c r="F97" s="171"/>
      <c r="G97" s="171"/>
    </row>
    <row r="98" spans="1:7" ht="12.75" customHeight="1" x14ac:dyDescent="0.25">
      <c r="A98" s="171"/>
      <c r="B98" s="171"/>
      <c r="C98" s="171"/>
      <c r="D98" s="171"/>
      <c r="E98" s="171"/>
      <c r="F98" s="171"/>
      <c r="G98" s="171"/>
    </row>
    <row r="99" spans="1:7" ht="12.75" customHeight="1" x14ac:dyDescent="0.25">
      <c r="A99" s="1"/>
      <c r="B99" s="1"/>
      <c r="C99" s="1"/>
      <c r="D99" s="1"/>
      <c r="E99" s="1"/>
      <c r="F99" s="1"/>
      <c r="G99" s="1"/>
    </row>
    <row r="100" spans="1:7" ht="12.75" customHeight="1" x14ac:dyDescent="0.25">
      <c r="A100" s="1"/>
      <c r="B100" s="1"/>
      <c r="C100" s="1"/>
      <c r="D100" s="1"/>
      <c r="E100" s="1"/>
      <c r="F100" s="1"/>
      <c r="G100" s="1"/>
    </row>
    <row r="101" spans="1:7" ht="12.75" customHeight="1" x14ac:dyDescent="0.25">
      <c r="A101" s="1"/>
      <c r="B101" s="1"/>
      <c r="C101" s="1"/>
      <c r="D101" s="1"/>
      <c r="E101" s="1"/>
      <c r="F101" s="1"/>
      <c r="G101" s="1"/>
    </row>
    <row r="102" spans="1:7" ht="12.75" customHeight="1" x14ac:dyDescent="0.25">
      <c r="A102" s="1"/>
      <c r="B102" s="1"/>
      <c r="C102" s="1"/>
      <c r="D102" s="1"/>
      <c r="E102" s="1"/>
      <c r="F102" s="1"/>
      <c r="G102" s="1"/>
    </row>
    <row r="103" spans="1:7" ht="12.75" customHeight="1" x14ac:dyDescent="0.25">
      <c r="A103" s="1"/>
      <c r="B103" s="1"/>
      <c r="C103" s="1"/>
      <c r="D103" s="1"/>
      <c r="E103" s="1"/>
      <c r="F103" s="1"/>
      <c r="G103" s="1"/>
    </row>
    <row r="104" spans="1:7" ht="12.75" customHeight="1" x14ac:dyDescent="0.25">
      <c r="A104" s="1"/>
      <c r="B104" s="1"/>
      <c r="C104" s="1"/>
      <c r="D104" s="1"/>
      <c r="E104" s="1"/>
      <c r="F104" s="1"/>
      <c r="G104" s="1"/>
    </row>
    <row r="105" spans="1:7" ht="12.75" customHeight="1" x14ac:dyDescent="0.25">
      <c r="A105" s="1"/>
      <c r="B105" s="1"/>
      <c r="C105" s="1"/>
      <c r="D105" s="1"/>
      <c r="E105" s="1"/>
      <c r="F105" s="1"/>
      <c r="G105" s="1"/>
    </row>
    <row r="106" spans="1:7" ht="12.75" customHeight="1" x14ac:dyDescent="0.25">
      <c r="A106" s="1"/>
      <c r="B106" s="1"/>
      <c r="C106" s="1"/>
      <c r="D106" s="1"/>
      <c r="E106" s="1"/>
      <c r="F106" s="1"/>
      <c r="G106" s="1"/>
    </row>
    <row r="107" spans="1:7" ht="12.75" customHeight="1" x14ac:dyDescent="0.25">
      <c r="A107" s="1"/>
      <c r="B107" s="1"/>
      <c r="C107" s="1"/>
      <c r="D107" s="1"/>
      <c r="E107" s="1"/>
      <c r="F107" s="1"/>
      <c r="G107" s="1"/>
    </row>
    <row r="108" spans="1:7" ht="12.75" customHeight="1" x14ac:dyDescent="0.25">
      <c r="A108" s="1"/>
      <c r="B108" s="1"/>
      <c r="C108" s="1"/>
      <c r="D108" s="1"/>
      <c r="E108" s="1"/>
      <c r="F108" s="1"/>
      <c r="G108" s="1"/>
    </row>
    <row r="109" spans="1:7" ht="12.75" customHeight="1" x14ac:dyDescent="0.25">
      <c r="A109" s="1"/>
      <c r="B109" s="1"/>
      <c r="C109" s="1"/>
      <c r="D109" s="1"/>
      <c r="E109" s="1"/>
      <c r="F109" s="1"/>
      <c r="G109" s="1"/>
    </row>
    <row r="110" spans="1:7" ht="12.75" customHeight="1" x14ac:dyDescent="0.25">
      <c r="A110" s="1"/>
      <c r="B110" s="1"/>
      <c r="C110" s="1"/>
      <c r="D110" s="1"/>
      <c r="E110" s="1"/>
      <c r="F110" s="1"/>
      <c r="G110" s="1"/>
    </row>
    <row r="111" spans="1:7" x14ac:dyDescent="0.25">
      <c r="A111" s="1"/>
      <c r="B111" s="1"/>
      <c r="C111" s="1"/>
      <c r="D111" s="1"/>
      <c r="E111" s="1"/>
      <c r="F111" s="1"/>
      <c r="G111" s="1"/>
    </row>
    <row r="112" spans="1:7" x14ac:dyDescent="0.25">
      <c r="A112" s="1"/>
      <c r="B112" s="1"/>
      <c r="C112" s="1"/>
      <c r="D112" s="1"/>
      <c r="E112" s="1"/>
      <c r="F112" s="1"/>
      <c r="G112" s="1"/>
    </row>
    <row r="113" spans="1:7" x14ac:dyDescent="0.25">
      <c r="A113" s="1"/>
      <c r="B113" s="1"/>
      <c r="C113" s="1"/>
      <c r="D113" s="1"/>
      <c r="E113" s="1"/>
      <c r="F113" s="1"/>
      <c r="G113" s="1"/>
    </row>
    <row r="114" spans="1:7" x14ac:dyDescent="0.25">
      <c r="A114" s="1"/>
      <c r="B114" s="1"/>
      <c r="C114" s="1"/>
      <c r="D114" s="1"/>
      <c r="E114" s="1"/>
      <c r="F114" s="1"/>
      <c r="G114" s="1"/>
    </row>
    <row r="115" spans="1:7" ht="15" customHeight="1" x14ac:dyDescent="0.25">
      <c r="A115" s="1"/>
      <c r="B115" s="1"/>
      <c r="C115" s="1"/>
      <c r="D115" s="1"/>
      <c r="E115" s="1"/>
      <c r="F115" s="1"/>
      <c r="G115" s="1"/>
    </row>
  </sheetData>
  <sheetProtection algorithmName="SHA-512" hashValue="MSylb56m+uUZ49W6+O3cunZD2uD70sszTPEtNqBwGnMB0W6uaIq40dD/eNaBauHJ7eVKscIJ5hzPD+sgtnlwog==" saltValue="RQ/Iuuc5yh6ocdO8Pi466w==" spinCount="100000" sheet="1" objects="1" scenarios="1" selectLockedCells="1"/>
  <phoneticPr fontId="5" type="noConversion"/>
  <pageMargins left="0.75" right="0.46" top="0.76" bottom="0.79"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sheetPr>
  <dimension ref="A1:I85"/>
  <sheetViews>
    <sheetView showGridLines="0" topLeftCell="A12" workbookViewId="0">
      <selection activeCell="C50" sqref="C50"/>
    </sheetView>
  </sheetViews>
  <sheetFormatPr defaultRowHeight="15" x14ac:dyDescent="0.25"/>
  <cols>
    <col min="1" max="1" width="2.28515625" style="90" customWidth="1"/>
    <col min="2" max="2" width="30.140625" style="90" customWidth="1"/>
    <col min="3" max="3" width="9.140625" style="90"/>
    <col min="4" max="4" width="11.85546875" style="90" customWidth="1"/>
    <col min="5" max="5" width="16.42578125" style="90" customWidth="1"/>
    <col min="6" max="6" width="12.28515625" style="90" customWidth="1"/>
    <col min="7" max="7" width="3" style="90" customWidth="1"/>
    <col min="8" max="8" width="1.7109375" style="90" customWidth="1"/>
    <col min="9" max="9" width="12.7109375" style="90" customWidth="1"/>
    <col min="10" max="16384" width="9.140625" style="90"/>
  </cols>
  <sheetData>
    <row r="1" spans="1:9" ht="35.25" customHeight="1" x14ac:dyDescent="0.25"/>
    <row r="2" spans="1:9" ht="18.75" x14ac:dyDescent="0.3">
      <c r="A2" s="148" t="s">
        <v>157</v>
      </c>
      <c r="B2" s="149"/>
      <c r="C2" s="149"/>
      <c r="D2" s="149"/>
      <c r="E2" s="149"/>
      <c r="F2" s="150"/>
      <c r="G2" s="150"/>
      <c r="H2" s="150"/>
    </row>
    <row r="3" spans="1:9" s="75" customFormat="1" ht="9.75" customHeight="1" x14ac:dyDescent="0.2">
      <c r="A3" s="73"/>
      <c r="B3" s="74"/>
      <c r="C3" s="74"/>
      <c r="D3" s="74"/>
      <c r="E3" s="74"/>
      <c r="F3" s="74"/>
      <c r="G3" s="74"/>
      <c r="H3" s="74"/>
    </row>
    <row r="4" spans="1:9" s="75" customFormat="1" ht="12.75" customHeight="1" x14ac:dyDescent="0.2">
      <c r="A4" s="73"/>
      <c r="B4" s="76" t="s">
        <v>0</v>
      </c>
      <c r="C4" s="77"/>
      <c r="D4" s="78"/>
      <c r="E4" s="79"/>
      <c r="F4" s="74"/>
      <c r="G4" s="74"/>
      <c r="H4" s="74"/>
    </row>
    <row r="5" spans="1:9" s="75" customFormat="1" ht="12.75" customHeight="1" x14ac:dyDescent="0.2">
      <c r="A5" s="73"/>
      <c r="B5" s="80" t="s">
        <v>1</v>
      </c>
      <c r="C5" s="81"/>
      <c r="D5" s="82"/>
      <c r="E5" s="83"/>
      <c r="F5" s="74"/>
      <c r="G5" s="74"/>
      <c r="H5" s="74"/>
    </row>
    <row r="6" spans="1:9" s="75" customFormat="1" ht="11.25" customHeight="1" x14ac:dyDescent="0.2">
      <c r="A6" s="73"/>
      <c r="B6" s="74"/>
      <c r="C6" s="74"/>
      <c r="D6" s="74"/>
      <c r="E6" s="74"/>
      <c r="F6" s="74"/>
      <c r="G6" s="74"/>
      <c r="H6" s="74"/>
    </row>
    <row r="7" spans="1:9" ht="12.75" customHeight="1" x14ac:dyDescent="0.25">
      <c r="A7" s="74" t="s">
        <v>2</v>
      </c>
      <c r="B7" s="74"/>
      <c r="C7" s="74"/>
      <c r="D7" s="74"/>
      <c r="E7" s="74"/>
      <c r="F7" s="151">
        <v>0</v>
      </c>
      <c r="G7" s="74"/>
      <c r="H7" s="74"/>
      <c r="I7" s="75"/>
    </row>
    <row r="8" spans="1:9" ht="12.75" customHeight="1" thickBot="1" x14ac:dyDescent="0.3">
      <c r="A8" s="74" t="s">
        <v>154</v>
      </c>
      <c r="B8" s="74"/>
      <c r="C8" s="74"/>
      <c r="D8" s="74"/>
      <c r="E8" s="74"/>
      <c r="F8" s="152">
        <v>0</v>
      </c>
      <c r="G8" s="74"/>
      <c r="H8" s="74"/>
      <c r="I8" s="75"/>
    </row>
    <row r="9" spans="1:9" ht="12.75" customHeight="1" thickTop="1" x14ac:dyDescent="0.25">
      <c r="A9" s="75" t="s">
        <v>3</v>
      </c>
      <c r="B9" s="75"/>
      <c r="C9" s="74"/>
      <c r="D9" s="74"/>
      <c r="E9" s="74"/>
      <c r="F9" s="153">
        <f>F7+F8</f>
        <v>0</v>
      </c>
      <c r="G9" s="74"/>
      <c r="H9" s="74"/>
      <c r="I9" s="75"/>
    </row>
    <row r="10" spans="1:9" ht="12.75" customHeight="1" x14ac:dyDescent="0.25">
      <c r="A10" s="74"/>
      <c r="B10" s="74"/>
      <c r="C10" s="74"/>
      <c r="D10" s="74"/>
      <c r="E10" s="74"/>
      <c r="F10" s="74"/>
      <c r="G10" s="74"/>
      <c r="H10" s="74"/>
      <c r="I10" s="75"/>
    </row>
    <row r="11" spans="1:9" x14ac:dyDescent="0.25">
      <c r="A11" s="73" t="s">
        <v>40</v>
      </c>
      <c r="B11" s="74"/>
      <c r="C11" s="74"/>
      <c r="D11" s="74"/>
      <c r="E11" s="74"/>
      <c r="F11" s="74"/>
      <c r="G11" s="74"/>
      <c r="H11" s="74"/>
      <c r="I11" s="75"/>
    </row>
    <row r="12" spans="1:9" ht="9.75" customHeight="1" x14ac:dyDescent="0.25">
      <c r="A12" s="74"/>
      <c r="B12" s="74"/>
      <c r="C12" s="74"/>
      <c r="D12" s="74"/>
      <c r="E12" s="100"/>
      <c r="F12" s="74"/>
      <c r="G12" s="74"/>
      <c r="H12" s="74"/>
      <c r="I12" s="75"/>
    </row>
    <row r="13" spans="1:9" x14ac:dyDescent="0.25">
      <c r="A13" s="73" t="s">
        <v>19</v>
      </c>
      <c r="B13" s="74"/>
      <c r="C13" s="74"/>
      <c r="D13" s="74"/>
      <c r="E13" s="74"/>
      <c r="F13" s="74"/>
      <c r="G13" s="74"/>
      <c r="H13" s="74"/>
      <c r="I13" s="75"/>
    </row>
    <row r="14" spans="1:9" ht="9.75" customHeight="1" x14ac:dyDescent="0.25">
      <c r="A14" s="74"/>
      <c r="B14" s="74"/>
      <c r="C14" s="74"/>
      <c r="D14" s="74"/>
      <c r="E14" s="74"/>
      <c r="F14" s="74"/>
      <c r="G14" s="74"/>
      <c r="H14" s="74"/>
      <c r="I14" s="75"/>
    </row>
    <row r="15" spans="1:9" x14ac:dyDescent="0.25">
      <c r="A15" s="74" t="s">
        <v>20</v>
      </c>
      <c r="B15" s="74"/>
      <c r="C15" s="74"/>
      <c r="D15" s="74"/>
      <c r="E15" s="74"/>
      <c r="F15" s="100">
        <f>F9</f>
        <v>0</v>
      </c>
      <c r="G15" s="74"/>
      <c r="H15" s="74"/>
      <c r="I15" s="75"/>
    </row>
    <row r="16" spans="1:9" x14ac:dyDescent="0.25">
      <c r="A16" s="74" t="s">
        <v>23</v>
      </c>
      <c r="B16" s="74"/>
      <c r="C16" s="74"/>
      <c r="D16" s="100">
        <f>F15</f>
        <v>0</v>
      </c>
      <c r="E16" s="74" t="str">
        <f>parameters!I13</f>
        <v>x 22,93% (E)</v>
      </c>
      <c r="F16" s="100">
        <f>F15*parameters!E13</f>
        <v>0</v>
      </c>
      <c r="G16" s="74"/>
      <c r="H16" s="74"/>
      <c r="I16" s="75"/>
    </row>
    <row r="17" spans="1:9" ht="7.5" customHeight="1" x14ac:dyDescent="0.25">
      <c r="A17" s="74"/>
      <c r="B17" s="74"/>
      <c r="C17" s="74"/>
      <c r="D17" s="74"/>
      <c r="E17" s="122"/>
      <c r="F17" s="74"/>
      <c r="G17" s="74"/>
      <c r="H17" s="74"/>
      <c r="I17" s="75"/>
    </row>
    <row r="18" spans="1:9" x14ac:dyDescent="0.25">
      <c r="A18" s="73" t="s">
        <v>30</v>
      </c>
      <c r="B18" s="74"/>
      <c r="C18" s="74"/>
      <c r="D18" s="74"/>
      <c r="E18" s="74"/>
      <c r="F18" s="74"/>
      <c r="G18" s="74"/>
      <c r="H18" s="74"/>
      <c r="I18" s="75"/>
    </row>
    <row r="19" spans="1:9" ht="9.75" customHeight="1" x14ac:dyDescent="0.25">
      <c r="A19" s="74"/>
      <c r="B19" s="74"/>
      <c r="C19" s="74"/>
      <c r="D19" s="74"/>
      <c r="E19" s="74"/>
      <c r="F19" s="74"/>
      <c r="G19" s="74"/>
      <c r="H19" s="74"/>
      <c r="I19" s="75"/>
    </row>
    <row r="20" spans="1:9" x14ac:dyDescent="0.25">
      <c r="A20" s="74" t="s">
        <v>20</v>
      </c>
      <c r="B20" s="74"/>
      <c r="C20" s="74"/>
      <c r="D20" s="74"/>
      <c r="E20" s="100">
        <f>F7</f>
        <v>0</v>
      </c>
      <c r="F20" s="74"/>
      <c r="G20" s="74"/>
      <c r="H20" s="74"/>
      <c r="I20" s="75"/>
    </row>
    <row r="21" spans="1:9" x14ac:dyDescent="0.25">
      <c r="A21" s="74" t="s">
        <v>31</v>
      </c>
      <c r="B21" s="74"/>
      <c r="C21" s="74"/>
      <c r="D21" s="74"/>
      <c r="E21" s="100">
        <f>F8</f>
        <v>0</v>
      </c>
      <c r="F21" s="74"/>
      <c r="G21" s="74"/>
      <c r="H21" s="74"/>
      <c r="I21" s="98"/>
    </row>
    <row r="22" spans="1:9" ht="15.75" thickBot="1" x14ac:dyDescent="0.3">
      <c r="A22" s="74" t="s">
        <v>32</v>
      </c>
      <c r="B22" s="74"/>
      <c r="C22" s="73"/>
      <c r="D22" s="74"/>
      <c r="E22" s="101">
        <f>F16</f>
        <v>0</v>
      </c>
      <c r="F22" s="74"/>
      <c r="G22" s="74"/>
      <c r="H22" s="74"/>
      <c r="I22" s="98"/>
    </row>
    <row r="23" spans="1:9" ht="15.75" thickTop="1" x14ac:dyDescent="0.25">
      <c r="A23" s="74" t="s">
        <v>41</v>
      </c>
      <c r="B23" s="74"/>
      <c r="C23" s="74"/>
      <c r="D23" s="74"/>
      <c r="E23" s="100">
        <f>SUM(E20:E22)</f>
        <v>0</v>
      </c>
      <c r="F23" s="74"/>
      <c r="G23" s="74"/>
      <c r="H23" s="74"/>
      <c r="I23" s="98"/>
    </row>
    <row r="24" spans="1:9" x14ac:dyDescent="0.25">
      <c r="A24" s="124"/>
      <c r="B24" s="124"/>
      <c r="C24" s="124"/>
      <c r="D24" s="124"/>
      <c r="E24" s="125"/>
      <c r="F24" s="124"/>
      <c r="G24" s="124"/>
      <c r="H24" s="124"/>
      <c r="I24" s="98"/>
    </row>
    <row r="25" spans="1:9" ht="28.5" customHeight="1" x14ac:dyDescent="0.25">
      <c r="A25" s="74"/>
      <c r="B25" s="74"/>
      <c r="C25" s="74"/>
      <c r="D25" s="74"/>
      <c r="E25" s="74"/>
      <c r="F25" s="74"/>
      <c r="G25" s="74"/>
      <c r="H25" s="74"/>
      <c r="I25" s="154"/>
    </row>
    <row r="26" spans="1:9" x14ac:dyDescent="0.25">
      <c r="A26" s="126" t="s">
        <v>34</v>
      </c>
      <c r="B26" s="127"/>
      <c r="C26" s="127"/>
      <c r="D26" s="127"/>
      <c r="E26" s="127"/>
      <c r="F26" s="127"/>
      <c r="G26" s="74"/>
      <c r="H26" s="74"/>
    </row>
    <row r="27" spans="1:9" ht="9.75" customHeight="1" x14ac:dyDescent="0.25">
      <c r="A27" s="127"/>
      <c r="B27" s="127"/>
      <c r="C27" s="127"/>
      <c r="D27" s="127"/>
      <c r="E27" s="127"/>
      <c r="F27" s="127"/>
      <c r="G27" s="74"/>
      <c r="H27" s="74"/>
      <c r="I27" s="75"/>
    </row>
    <row r="28" spans="1:9" x14ac:dyDescent="0.25">
      <c r="A28" s="126" t="s">
        <v>35</v>
      </c>
      <c r="B28" s="126"/>
      <c r="C28" s="126"/>
      <c r="D28" s="126"/>
      <c r="E28" s="128">
        <f>INT(E23)</f>
        <v>0</v>
      </c>
      <c r="F28" s="127"/>
      <c r="G28" s="74"/>
      <c r="H28" s="74"/>
      <c r="I28" s="75"/>
    </row>
    <row r="29" spans="1:9" x14ac:dyDescent="0.25">
      <c r="A29" s="126" t="s">
        <v>36</v>
      </c>
      <c r="B29" s="126"/>
      <c r="C29" s="126"/>
      <c r="D29" s="126"/>
      <c r="E29" s="128">
        <f>INT(E21)</f>
        <v>0</v>
      </c>
      <c r="F29" s="126" t="s">
        <v>18</v>
      </c>
      <c r="G29" s="74"/>
      <c r="H29" s="74"/>
      <c r="I29" s="98"/>
    </row>
    <row r="30" spans="1:9" x14ac:dyDescent="0.25">
      <c r="A30" s="126" t="s">
        <v>37</v>
      </c>
      <c r="B30" s="126"/>
      <c r="C30" s="126"/>
      <c r="D30" s="126"/>
      <c r="E30" s="128">
        <f>CEILING(E22,1)</f>
        <v>0</v>
      </c>
      <c r="F30" s="127"/>
      <c r="G30" s="74"/>
      <c r="H30" s="74"/>
      <c r="I30" s="98"/>
    </row>
    <row r="31" spans="1:9" x14ac:dyDescent="0.25">
      <c r="A31" s="74"/>
      <c r="B31" s="74"/>
      <c r="C31" s="74"/>
      <c r="D31" s="74"/>
      <c r="E31" s="74"/>
      <c r="F31" s="74"/>
      <c r="G31" s="74"/>
      <c r="H31" s="74"/>
      <c r="I31" s="75"/>
    </row>
    <row r="32" spans="1:9" x14ac:dyDescent="0.25">
      <c r="A32" s="74"/>
      <c r="B32" s="130" t="s">
        <v>38</v>
      </c>
      <c r="C32" s="131" t="s">
        <v>39</v>
      </c>
      <c r="D32" s="131"/>
      <c r="E32" s="131"/>
      <c r="F32" s="132"/>
      <c r="G32" s="74"/>
      <c r="H32" s="74"/>
      <c r="I32" s="75"/>
    </row>
    <row r="33" spans="1:9" x14ac:dyDescent="0.25">
      <c r="A33" s="74"/>
      <c r="B33" s="133"/>
      <c r="C33" s="77"/>
      <c r="D33" s="77"/>
      <c r="E33" s="77"/>
      <c r="F33" s="134"/>
      <c r="G33" s="74"/>
      <c r="H33" s="74"/>
      <c r="I33" s="75"/>
    </row>
    <row r="34" spans="1:9" x14ac:dyDescent="0.25">
      <c r="A34" s="74"/>
      <c r="B34" s="135"/>
      <c r="C34" s="136"/>
      <c r="D34" s="136"/>
      <c r="E34" s="136"/>
      <c r="F34" s="137"/>
      <c r="G34" s="74"/>
      <c r="H34" s="74"/>
      <c r="I34" s="75"/>
    </row>
    <row r="35" spans="1:9" x14ac:dyDescent="0.25">
      <c r="A35" s="74"/>
      <c r="B35" s="135"/>
      <c r="C35" s="136"/>
      <c r="D35" s="136"/>
      <c r="E35" s="136"/>
      <c r="F35" s="137"/>
      <c r="G35" s="74"/>
      <c r="H35" s="155"/>
    </row>
    <row r="36" spans="1:9" x14ac:dyDescent="0.25">
      <c r="A36" s="74"/>
      <c r="B36" s="135"/>
      <c r="C36" s="136"/>
      <c r="D36" s="136"/>
      <c r="E36" s="138"/>
      <c r="F36" s="137"/>
      <c r="G36" s="74"/>
      <c r="H36" s="155"/>
    </row>
    <row r="37" spans="1:9" x14ac:dyDescent="0.25">
      <c r="A37" s="74"/>
      <c r="B37" s="135"/>
      <c r="C37" s="136"/>
      <c r="D37" s="136"/>
      <c r="E37" s="156"/>
      <c r="F37" s="137"/>
      <c r="G37" s="74"/>
      <c r="H37" s="155"/>
    </row>
    <row r="38" spans="1:9" x14ac:dyDescent="0.25">
      <c r="A38" s="74"/>
      <c r="B38" s="135"/>
      <c r="C38" s="136"/>
      <c r="D38" s="136"/>
      <c r="E38" s="138"/>
      <c r="F38" s="137"/>
      <c r="G38" s="74"/>
      <c r="H38" s="155"/>
    </row>
    <row r="39" spans="1:9" x14ac:dyDescent="0.25">
      <c r="A39" s="74"/>
      <c r="B39" s="135"/>
      <c r="C39" s="136"/>
      <c r="D39" s="136"/>
      <c r="E39" s="136"/>
      <c r="F39" s="137"/>
      <c r="G39" s="74"/>
      <c r="H39" s="155"/>
    </row>
    <row r="40" spans="1:9" x14ac:dyDescent="0.25">
      <c r="A40" s="74"/>
      <c r="B40" s="135"/>
      <c r="C40" s="136"/>
      <c r="D40" s="136"/>
      <c r="E40" s="136"/>
      <c r="F40" s="137"/>
      <c r="G40" s="74"/>
      <c r="H40" s="155"/>
    </row>
    <row r="41" spans="1:9" x14ac:dyDescent="0.25">
      <c r="A41" s="74"/>
      <c r="B41" s="135"/>
      <c r="C41" s="136"/>
      <c r="D41" s="136"/>
      <c r="E41" s="136"/>
      <c r="F41" s="137"/>
      <c r="G41" s="74"/>
      <c r="H41" s="155"/>
    </row>
    <row r="42" spans="1:9" x14ac:dyDescent="0.25">
      <c r="A42" s="74"/>
      <c r="B42" s="135"/>
      <c r="C42" s="136"/>
      <c r="D42" s="136"/>
      <c r="E42" s="136"/>
      <c r="F42" s="137"/>
      <c r="G42" s="74"/>
      <c r="H42" s="155"/>
    </row>
    <row r="43" spans="1:9" x14ac:dyDescent="0.25">
      <c r="A43" s="74"/>
      <c r="B43" s="135"/>
      <c r="C43" s="136"/>
      <c r="D43" s="136"/>
      <c r="E43" s="136"/>
      <c r="F43" s="137"/>
      <c r="G43" s="74"/>
      <c r="H43" s="155"/>
    </row>
    <row r="44" spans="1:9" x14ac:dyDescent="0.25">
      <c r="A44" s="74"/>
      <c r="B44" s="135"/>
      <c r="C44" s="136"/>
      <c r="D44" s="136"/>
      <c r="E44" s="136"/>
      <c r="F44" s="137"/>
      <c r="G44" s="74"/>
      <c r="H44" s="155"/>
    </row>
    <row r="45" spans="1:9" x14ac:dyDescent="0.25">
      <c r="A45" s="74"/>
      <c r="B45" s="135"/>
      <c r="C45" s="136"/>
      <c r="D45" s="136"/>
      <c r="E45" s="136"/>
      <c r="F45" s="137"/>
      <c r="G45" s="74"/>
      <c r="H45" s="155"/>
    </row>
    <row r="46" spans="1:9" x14ac:dyDescent="0.25">
      <c r="A46" s="74"/>
      <c r="B46" s="135"/>
      <c r="C46" s="136"/>
      <c r="D46" s="136"/>
      <c r="E46" s="136"/>
      <c r="F46" s="137"/>
      <c r="G46" s="74"/>
      <c r="H46" s="155"/>
    </row>
    <row r="47" spans="1:9" x14ac:dyDescent="0.25">
      <c r="A47" s="74"/>
      <c r="B47" s="135"/>
      <c r="C47" s="136"/>
      <c r="D47" s="136"/>
      <c r="E47" s="136"/>
      <c r="F47" s="137"/>
      <c r="G47" s="74"/>
      <c r="H47" s="155"/>
    </row>
    <row r="48" spans="1:9" x14ac:dyDescent="0.25">
      <c r="A48" s="74"/>
      <c r="B48" s="135"/>
      <c r="C48" s="136"/>
      <c r="D48" s="136"/>
      <c r="E48" s="136"/>
      <c r="F48" s="137"/>
      <c r="G48" s="74"/>
      <c r="H48" s="155"/>
    </row>
    <row r="49" spans="1:8" x14ac:dyDescent="0.25">
      <c r="A49" s="74"/>
      <c r="B49" s="146"/>
      <c r="C49" s="81"/>
      <c r="D49" s="81"/>
      <c r="E49" s="81"/>
      <c r="F49" s="147" t="s">
        <v>39</v>
      </c>
      <c r="G49" s="74"/>
      <c r="H49" s="155"/>
    </row>
    <row r="50" spans="1:8" x14ac:dyDescent="0.25">
      <c r="A50" s="74"/>
      <c r="B50" s="298" t="s">
        <v>165</v>
      </c>
      <c r="C50" s="136"/>
      <c r="D50" s="136"/>
      <c r="E50" s="136"/>
      <c r="F50" s="136"/>
      <c r="G50" s="74"/>
      <c r="H50" s="155"/>
    </row>
    <row r="51" spans="1:8" x14ac:dyDescent="0.25">
      <c r="A51" s="74"/>
      <c r="B51" s="136"/>
      <c r="C51" s="136"/>
      <c r="D51" s="136"/>
      <c r="E51" s="136"/>
      <c r="F51" s="136"/>
      <c r="G51" s="74"/>
      <c r="H51" s="155"/>
    </row>
    <row r="52" spans="1:8" ht="10.5" customHeight="1" x14ac:dyDescent="0.25">
      <c r="A52" s="74"/>
      <c r="B52" s="74"/>
      <c r="C52" s="74"/>
      <c r="D52" s="74"/>
      <c r="E52" s="74"/>
      <c r="F52" s="74"/>
      <c r="G52" s="74"/>
      <c r="H52" s="155"/>
    </row>
    <row r="85" ht="12" customHeight="1" x14ac:dyDescent="0.25"/>
  </sheetData>
  <sheetProtection algorithmName="SHA-512" hashValue="JIh/Ml2qjHUyKbAz6SGoY/f54Wsvjd3cf1SO/sGORsyl8GzWQXEofSHSXarlwd22q7FqAIlPIQP0MaUj9qt6MA==" saltValue="1cb0dE+YgLlMRvlE0KVgqw==" spinCount="100000" sheet="1" objects="1" scenarios="1" selectLockedCells="1"/>
  <phoneticPr fontId="5" type="noConversion"/>
  <pageMargins left="0.75" right="0.62" top="0.74" bottom="0.67"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8"/>
  <sheetViews>
    <sheetView showGridLines="0" topLeftCell="A112" workbookViewId="0">
      <selection activeCell="C151" sqref="C151"/>
    </sheetView>
  </sheetViews>
  <sheetFormatPr defaultRowHeight="15" x14ac:dyDescent="0.25"/>
  <cols>
    <col min="1" max="1" width="2.28515625" customWidth="1"/>
    <col min="2" max="2" width="30.140625" customWidth="1"/>
    <col min="3" max="3" width="11.85546875" bestFit="1" customWidth="1"/>
    <col min="4" max="4" width="11.85546875" customWidth="1"/>
    <col min="5" max="5" width="17" customWidth="1"/>
    <col min="6" max="6" width="12.28515625" customWidth="1"/>
    <col min="7" max="7" width="3" customWidth="1"/>
    <col min="8" max="8" width="4.5703125" customWidth="1"/>
    <col min="9" max="9" width="12.7109375" customWidth="1"/>
    <col min="10" max="10" width="10.85546875" bestFit="1" customWidth="1"/>
  </cols>
  <sheetData>
    <row r="1" spans="1:9" ht="39" customHeight="1" x14ac:dyDescent="0.25"/>
    <row r="2" spans="1:9" ht="23.25" x14ac:dyDescent="0.35">
      <c r="A2" s="158" t="s">
        <v>147</v>
      </c>
      <c r="B2" s="159"/>
      <c r="C2" s="159"/>
      <c r="D2" s="159"/>
      <c r="E2" s="159"/>
      <c r="F2" s="159"/>
      <c r="G2" s="159"/>
      <c r="H2" s="159"/>
    </row>
    <row r="3" spans="1:9" s="75" customFormat="1" ht="9.75" customHeight="1" x14ac:dyDescent="0.2">
      <c r="A3" s="73"/>
      <c r="B3" s="74"/>
      <c r="C3" s="74"/>
      <c r="D3" s="74"/>
      <c r="E3" s="74"/>
      <c r="F3" s="74"/>
      <c r="G3" s="74"/>
      <c r="H3" s="74"/>
    </row>
    <row r="4" spans="1:9" s="75" customFormat="1" ht="12.75" customHeight="1" x14ac:dyDescent="0.2">
      <c r="A4" s="73"/>
      <c r="B4" s="76" t="s">
        <v>112</v>
      </c>
      <c r="C4" s="77"/>
      <c r="D4" s="78"/>
      <c r="E4" s="79"/>
      <c r="F4" s="74"/>
      <c r="G4" s="74"/>
      <c r="H4" s="74"/>
    </row>
    <row r="5" spans="1:9" s="75" customFormat="1" ht="12.75" customHeight="1" x14ac:dyDescent="0.2">
      <c r="A5" s="73"/>
      <c r="B5" s="80" t="s">
        <v>1</v>
      </c>
      <c r="C5" s="81"/>
      <c r="D5" s="82"/>
      <c r="E5" s="83"/>
      <c r="F5" s="74"/>
      <c r="G5" s="74"/>
      <c r="H5" s="74"/>
    </row>
    <row r="6" spans="1:9" s="75" customFormat="1" ht="9" customHeight="1" x14ac:dyDescent="0.2">
      <c r="A6" s="73"/>
      <c r="B6" s="74"/>
      <c r="C6" s="74"/>
      <c r="D6" s="74"/>
      <c r="E6" s="74"/>
      <c r="F6" s="74"/>
      <c r="G6" s="74"/>
      <c r="H6" s="74"/>
    </row>
    <row r="7" spans="1:9" ht="14.25" customHeight="1" x14ac:dyDescent="0.25">
      <c r="A7" s="74" t="s">
        <v>113</v>
      </c>
      <c r="B7" s="74"/>
      <c r="C7" s="74"/>
      <c r="D7" s="74"/>
      <c r="E7" s="74"/>
      <c r="F7" s="84">
        <v>12000</v>
      </c>
      <c r="G7" s="74"/>
      <c r="H7" s="74"/>
      <c r="I7" s="75"/>
    </row>
    <row r="8" spans="1:9" ht="14.25" customHeight="1" thickBot="1" x14ac:dyDescent="0.3">
      <c r="A8" s="74" t="s">
        <v>154</v>
      </c>
      <c r="B8" s="74"/>
      <c r="C8" s="74"/>
      <c r="D8" s="74"/>
      <c r="E8" s="74"/>
      <c r="F8" s="85">
        <v>0</v>
      </c>
      <c r="G8" s="74"/>
      <c r="H8" s="74"/>
      <c r="I8" s="75"/>
    </row>
    <row r="9" spans="1:9" ht="13.5" customHeight="1" thickTop="1" x14ac:dyDescent="0.25">
      <c r="A9" s="75" t="s">
        <v>3</v>
      </c>
      <c r="B9" s="75"/>
      <c r="C9" s="74"/>
      <c r="D9" s="74"/>
      <c r="E9" s="74"/>
      <c r="F9" s="86">
        <f>F7+F8</f>
        <v>12000</v>
      </c>
      <c r="G9" s="74"/>
      <c r="H9" s="74"/>
      <c r="I9" s="75"/>
    </row>
    <row r="10" spans="1:9" ht="8.25" customHeight="1" x14ac:dyDescent="0.25">
      <c r="A10" s="74"/>
      <c r="B10" s="74"/>
      <c r="C10" s="74"/>
      <c r="D10" s="74"/>
      <c r="E10" s="74"/>
      <c r="F10" s="74"/>
      <c r="G10" s="74"/>
      <c r="H10" s="74"/>
      <c r="I10" s="75"/>
    </row>
    <row r="11" spans="1:9" x14ac:dyDescent="0.25">
      <c r="A11" s="73" t="s">
        <v>4</v>
      </c>
      <c r="B11" s="74"/>
      <c r="C11" s="74"/>
      <c r="D11" s="74"/>
      <c r="E11" s="74"/>
      <c r="F11" s="74"/>
      <c r="G11" s="74"/>
      <c r="H11" s="74"/>
      <c r="I11" s="75"/>
    </row>
    <row r="12" spans="1:9" ht="7.5" customHeight="1" x14ac:dyDescent="0.25">
      <c r="A12" s="74"/>
      <c r="B12" s="74"/>
      <c r="C12" s="74"/>
      <c r="D12" s="74"/>
      <c r="E12" s="100"/>
      <c r="F12" s="74"/>
      <c r="G12" s="74"/>
      <c r="H12" s="74"/>
      <c r="I12" s="75"/>
    </row>
    <row r="13" spans="1:9" x14ac:dyDescent="0.25">
      <c r="A13" s="74" t="s">
        <v>5</v>
      </c>
      <c r="B13" s="74"/>
      <c r="C13" s="74"/>
      <c r="D13" s="172">
        <v>10</v>
      </c>
      <c r="E13" s="173">
        <f>D13*parameters!C3/12</f>
        <v>1887.5</v>
      </c>
      <c r="F13" s="74"/>
      <c r="G13" s="74"/>
      <c r="H13" s="74"/>
      <c r="I13" s="75"/>
    </row>
    <row r="14" spans="1:9" x14ac:dyDescent="0.25">
      <c r="A14" s="74" t="s">
        <v>6</v>
      </c>
      <c r="B14" s="74"/>
      <c r="C14" s="74"/>
      <c r="D14" s="75"/>
      <c r="E14" s="223"/>
      <c r="F14" s="74"/>
      <c r="G14" s="74"/>
      <c r="H14" s="74"/>
      <c r="I14" s="75"/>
    </row>
    <row r="15" spans="1:9" x14ac:dyDescent="0.25">
      <c r="A15" s="73">
        <v>1</v>
      </c>
      <c r="B15" s="74" t="s">
        <v>7</v>
      </c>
      <c r="C15" s="74"/>
      <c r="D15" s="224">
        <v>2</v>
      </c>
      <c r="E15" s="173">
        <f>IF(D15=0,0,(D15/D16)*parameters!C3/12)</f>
        <v>12.17741935483871</v>
      </c>
      <c r="F15" s="74"/>
      <c r="G15" s="74"/>
      <c r="H15" s="74"/>
      <c r="I15" s="75"/>
    </row>
    <row r="16" spans="1:9" x14ac:dyDescent="0.25">
      <c r="A16" s="74"/>
      <c r="B16" s="74" t="s">
        <v>8</v>
      </c>
      <c r="C16" s="74"/>
      <c r="D16" s="225">
        <v>31</v>
      </c>
      <c r="E16" s="223"/>
      <c r="F16" s="74"/>
      <c r="G16" s="74"/>
      <c r="H16" s="74"/>
      <c r="I16" s="75"/>
    </row>
    <row r="17" spans="1:9" x14ac:dyDescent="0.25">
      <c r="A17" s="73">
        <v>2</v>
      </c>
      <c r="B17" s="74" t="s">
        <v>7</v>
      </c>
      <c r="C17" s="74"/>
      <c r="D17" s="224">
        <v>10</v>
      </c>
      <c r="E17" s="173">
        <f>IF(D17=0,0,(D17/D18)*parameters!C3/12)</f>
        <v>62.916666666666664</v>
      </c>
      <c r="F17" s="74"/>
      <c r="G17" s="74"/>
      <c r="H17" s="74"/>
      <c r="I17" s="75"/>
    </row>
    <row r="18" spans="1:9" x14ac:dyDescent="0.25">
      <c r="A18" s="74"/>
      <c r="B18" s="74" t="s">
        <v>8</v>
      </c>
      <c r="C18" s="74"/>
      <c r="D18" s="226">
        <v>30</v>
      </c>
      <c r="E18" s="223"/>
      <c r="F18" s="74"/>
      <c r="G18" s="74"/>
      <c r="H18" s="74"/>
      <c r="I18" s="75"/>
    </row>
    <row r="19" spans="1:9" ht="5.25" customHeight="1" x14ac:dyDescent="0.25">
      <c r="A19" s="74"/>
      <c r="B19" s="74"/>
      <c r="C19" s="74"/>
      <c r="D19" s="74"/>
      <c r="E19" s="74"/>
      <c r="F19" s="74"/>
      <c r="G19" s="74"/>
      <c r="H19" s="74"/>
      <c r="I19" s="75"/>
    </row>
    <row r="20" spans="1:9" x14ac:dyDescent="0.25">
      <c r="A20" s="74" t="s">
        <v>9</v>
      </c>
      <c r="B20" s="74"/>
      <c r="C20" s="74"/>
      <c r="D20" s="74"/>
      <c r="E20" s="74"/>
      <c r="F20" s="95">
        <f>IF((E13+E15+E17)&lt;=parameters!C3,(E13+E15+E17),parameters!C3)</f>
        <v>1962.5940860215055</v>
      </c>
      <c r="G20" s="73" t="s">
        <v>10</v>
      </c>
      <c r="H20" s="74"/>
      <c r="I20" s="75"/>
    </row>
    <row r="21" spans="1:9" ht="5.25" customHeight="1" x14ac:dyDescent="0.25">
      <c r="A21" s="74"/>
      <c r="B21" s="74"/>
      <c r="C21" s="74"/>
      <c r="D21" s="74"/>
      <c r="E21" s="74"/>
      <c r="F21" s="74"/>
      <c r="G21" s="74"/>
      <c r="H21" s="74"/>
      <c r="I21" s="75"/>
    </row>
    <row r="22" spans="1:9" x14ac:dyDescent="0.25">
      <c r="A22" s="73" t="s">
        <v>114</v>
      </c>
      <c r="B22" s="74"/>
      <c r="C22" s="74"/>
      <c r="D22" s="74"/>
      <c r="E22" s="74"/>
      <c r="F22" s="74"/>
      <c r="G22" s="74"/>
      <c r="H22" s="74"/>
      <c r="I22" s="75"/>
    </row>
    <row r="23" spans="1:9" ht="12.75" customHeight="1" x14ac:dyDescent="0.25">
      <c r="A23" s="227" t="s">
        <v>115</v>
      </c>
      <c r="B23" s="227"/>
      <c r="C23" s="227"/>
      <c r="D23" s="227"/>
      <c r="E23" s="227"/>
      <c r="F23" s="74"/>
      <c r="G23" s="74"/>
      <c r="H23" s="74"/>
      <c r="I23" s="75"/>
    </row>
    <row r="24" spans="1:9" x14ac:dyDescent="0.25">
      <c r="A24" s="74" t="s">
        <v>12</v>
      </c>
      <c r="B24" s="74"/>
      <c r="C24" s="74"/>
      <c r="D24" s="74"/>
      <c r="E24" s="74"/>
      <c r="F24" s="74"/>
      <c r="G24" s="74"/>
      <c r="H24" s="74"/>
      <c r="I24" s="75"/>
    </row>
    <row r="25" spans="1:9" ht="15.75" thickBot="1" x14ac:dyDescent="0.3">
      <c r="A25" s="74" t="s">
        <v>116</v>
      </c>
      <c r="B25" s="74"/>
      <c r="C25" s="74"/>
      <c r="D25" s="74"/>
      <c r="E25" s="74"/>
      <c r="F25" s="97">
        <v>103.31</v>
      </c>
      <c r="G25" s="73" t="s">
        <v>14</v>
      </c>
      <c r="H25" s="74"/>
      <c r="I25" s="75"/>
    </row>
    <row r="26" spans="1:9" hidden="1" x14ac:dyDescent="0.25">
      <c r="A26" s="73" t="s">
        <v>15</v>
      </c>
      <c r="B26" s="74"/>
      <c r="C26" s="74"/>
      <c r="D26" s="74"/>
      <c r="E26" s="74"/>
      <c r="F26" s="95">
        <f>IF(F20-F25&lt;=0,0,F20-F25)</f>
        <v>1859.2840860215056</v>
      </c>
      <c r="G26" s="73" t="s">
        <v>16</v>
      </c>
      <c r="H26" s="74"/>
    </row>
    <row r="27" spans="1:9" hidden="1" x14ac:dyDescent="0.25">
      <c r="A27" s="74" t="s">
        <v>117</v>
      </c>
      <c r="B27" s="74"/>
      <c r="C27" s="74"/>
      <c r="D27" s="74"/>
      <c r="E27" s="74"/>
      <c r="F27" s="98">
        <f>IF(F20-F25&lt;=0,0,IF(F20-F25&gt;=F9*parameters!C6,F9*parameters!C6,F20-F25))</f>
        <v>1859.2840860215056</v>
      </c>
      <c r="G27" s="74" t="s">
        <v>18</v>
      </c>
      <c r="H27" s="74"/>
      <c r="I27" s="99"/>
    </row>
    <row r="28" spans="1:9" ht="5.25" hidden="1" customHeight="1" x14ac:dyDescent="0.25">
      <c r="A28" s="73"/>
      <c r="B28" s="74"/>
      <c r="C28" s="74"/>
      <c r="D28" s="74"/>
      <c r="E28" s="74"/>
      <c r="F28" s="95"/>
      <c r="G28" s="73"/>
      <c r="H28" s="74"/>
      <c r="I28" s="99"/>
    </row>
    <row r="29" spans="1:9" hidden="1" x14ac:dyDescent="0.25">
      <c r="A29" s="73" t="s">
        <v>19</v>
      </c>
      <c r="B29" s="74"/>
      <c r="C29" s="74"/>
      <c r="D29" s="74"/>
      <c r="E29" s="74"/>
      <c r="F29" s="74"/>
      <c r="G29" s="74"/>
      <c r="H29" s="74"/>
      <c r="I29" s="75"/>
    </row>
    <row r="30" spans="1:9" ht="9.75" hidden="1" customHeight="1" x14ac:dyDescent="0.25">
      <c r="A30" s="74"/>
      <c r="B30" s="74"/>
      <c r="C30" s="74"/>
      <c r="D30" s="74"/>
      <c r="E30" s="74"/>
      <c r="F30" s="74"/>
      <c r="G30" s="74"/>
      <c r="H30" s="74"/>
      <c r="I30" s="75"/>
    </row>
    <row r="31" spans="1:9" hidden="1" x14ac:dyDescent="0.25">
      <c r="A31" s="74" t="s">
        <v>20</v>
      </c>
      <c r="B31" s="74"/>
      <c r="C31" s="74"/>
      <c r="D31" s="74"/>
      <c r="E31" s="74"/>
      <c r="F31" s="100">
        <f>F9</f>
        <v>12000</v>
      </c>
      <c r="G31" s="74"/>
      <c r="H31" s="74"/>
      <c r="I31" s="75"/>
    </row>
    <row r="32" spans="1:9" ht="15.75" hidden="1" thickBot="1" x14ac:dyDescent="0.3">
      <c r="A32" s="74" t="s">
        <v>21</v>
      </c>
      <c r="B32" s="74"/>
      <c r="C32" s="74"/>
      <c r="D32" s="74"/>
      <c r="E32" s="74"/>
      <c r="F32" s="101">
        <f>F26</f>
        <v>1859.2840860215056</v>
      </c>
      <c r="G32" s="73" t="s">
        <v>16</v>
      </c>
      <c r="H32" s="74"/>
      <c r="I32" s="75"/>
    </row>
    <row r="33" spans="1:9" ht="15.75" hidden="1" thickTop="1" x14ac:dyDescent="0.25">
      <c r="A33" s="74" t="s">
        <v>22</v>
      </c>
      <c r="B33" s="74"/>
      <c r="C33" s="74"/>
      <c r="D33" s="74"/>
      <c r="E33" s="74"/>
      <c r="F33" s="100">
        <f>IF(F31-F32&lt;=0,0,F31-F32)</f>
        <v>10140.715913978494</v>
      </c>
      <c r="G33" s="74"/>
      <c r="H33" s="74"/>
      <c r="I33" s="75"/>
    </row>
    <row r="34" spans="1:9" ht="9.75" hidden="1" customHeight="1" x14ac:dyDescent="0.25">
      <c r="A34" s="74"/>
      <c r="B34" s="74"/>
      <c r="C34" s="74"/>
      <c r="D34" s="74"/>
      <c r="E34" s="74"/>
      <c r="F34" s="74"/>
      <c r="G34" s="74"/>
      <c r="H34" s="74"/>
      <c r="I34" s="75"/>
    </row>
    <row r="35" spans="1:9" hidden="1" x14ac:dyDescent="0.25">
      <c r="A35" s="74" t="s">
        <v>23</v>
      </c>
      <c r="B35" s="74"/>
      <c r="C35" s="74"/>
      <c r="D35" s="100">
        <f>F33</f>
        <v>10140.715913978494</v>
      </c>
      <c r="E35" s="74" t="str">
        <f>parameters!G13</f>
        <v>x 57,60% (E)</v>
      </c>
      <c r="F35" s="100">
        <f>F33*parameters!C13</f>
        <v>5841.0523664516122</v>
      </c>
      <c r="G35" s="74"/>
      <c r="H35" s="74"/>
      <c r="I35" s="75"/>
    </row>
    <row r="36" spans="1:9" ht="15.75" hidden="1" thickBot="1" x14ac:dyDescent="0.3">
      <c r="A36" s="74" t="s">
        <v>24</v>
      </c>
      <c r="B36" s="74"/>
      <c r="C36" s="74"/>
      <c r="D36" s="74"/>
      <c r="E36" s="74"/>
      <c r="F36" s="101">
        <f>F32</f>
        <v>1859.2840860215056</v>
      </c>
      <c r="G36" s="74"/>
      <c r="H36" s="74"/>
      <c r="I36" s="75"/>
    </row>
    <row r="37" spans="1:9" ht="15.75" hidden="1" thickTop="1" x14ac:dyDescent="0.25">
      <c r="A37" s="102" t="s">
        <v>25</v>
      </c>
      <c r="B37" s="74"/>
      <c r="C37" s="74"/>
      <c r="D37" s="74"/>
      <c r="E37" s="74"/>
      <c r="F37" s="95">
        <f>IF(F35-F36&lt;=0,0,F35-F36)</f>
        <v>3981.7682804301066</v>
      </c>
      <c r="G37" s="74"/>
      <c r="H37" s="74"/>
      <c r="I37" s="75"/>
    </row>
    <row r="38" spans="1:9" hidden="1" x14ac:dyDescent="0.25">
      <c r="A38" s="74"/>
      <c r="B38" s="74"/>
      <c r="C38" s="74"/>
      <c r="D38" s="74"/>
      <c r="E38" s="74"/>
      <c r="F38" s="74"/>
      <c r="G38" s="74"/>
      <c r="H38" s="74"/>
      <c r="I38" s="75"/>
    </row>
    <row r="39" spans="1:9" hidden="1" x14ac:dyDescent="0.25">
      <c r="A39" s="103" t="s">
        <v>26</v>
      </c>
      <c r="B39" s="104"/>
      <c r="C39" s="104"/>
      <c r="D39" s="104"/>
      <c r="E39" s="104"/>
      <c r="F39" s="105"/>
      <c r="G39" s="74"/>
      <c r="H39" s="74"/>
      <c r="I39" s="75"/>
    </row>
    <row r="40" spans="1:9" hidden="1" x14ac:dyDescent="0.25">
      <c r="A40" s="106"/>
      <c r="B40" s="107" t="s">
        <v>86</v>
      </c>
      <c r="C40" s="107"/>
      <c r="D40" s="108">
        <f>parameters!C21</f>
        <v>54614</v>
      </c>
      <c r="E40" s="185">
        <f>D40/12</f>
        <v>4551.166666666667</v>
      </c>
      <c r="F40" s="109"/>
      <c r="G40" s="96" t="s">
        <v>87</v>
      </c>
      <c r="H40" s="74"/>
      <c r="I40" s="75"/>
    </row>
    <row r="41" spans="1:9" hidden="1" x14ac:dyDescent="0.25">
      <c r="A41" s="106" t="s">
        <v>20</v>
      </c>
      <c r="B41" s="107"/>
      <c r="C41" s="107"/>
      <c r="D41" s="107"/>
      <c r="E41" s="107"/>
      <c r="F41" s="111">
        <f>F9</f>
        <v>12000</v>
      </c>
      <c r="G41" s="74"/>
      <c r="H41" s="74"/>
      <c r="I41" s="75"/>
    </row>
    <row r="42" spans="1:9" ht="15.75" hidden="1" thickBot="1" x14ac:dyDescent="0.3">
      <c r="A42" s="106" t="s">
        <v>27</v>
      </c>
      <c r="B42" s="107"/>
      <c r="C42" s="107"/>
      <c r="D42" s="107"/>
      <c r="E42" s="107"/>
      <c r="F42" s="112">
        <f>F37</f>
        <v>3981.7682804301066</v>
      </c>
      <c r="G42" s="74"/>
      <c r="H42" s="74"/>
      <c r="I42" s="75"/>
    </row>
    <row r="43" spans="1:9" ht="15.75" hidden="1" thickTop="1" x14ac:dyDescent="0.25">
      <c r="A43" s="106" t="s">
        <v>28</v>
      </c>
      <c r="B43" s="107"/>
      <c r="C43" s="228"/>
      <c r="D43" s="228"/>
      <c r="E43" s="228"/>
      <c r="F43" s="111">
        <f>SUM(F41:F42)</f>
        <v>15981.768280430108</v>
      </c>
      <c r="G43" s="74"/>
      <c r="H43" s="74"/>
      <c r="I43" s="75"/>
    </row>
    <row r="44" spans="1:9" hidden="1" x14ac:dyDescent="0.25">
      <c r="A44" s="113" t="s">
        <v>105</v>
      </c>
      <c r="B44" s="186"/>
      <c r="C44" s="229">
        <f>D13*E40</f>
        <v>45511.666666666672</v>
      </c>
      <c r="D44" s="230">
        <f>IF(D15=0,0,(D15/D16)*D40/12)</f>
        <v>293.6236559139785</v>
      </c>
      <c r="E44" s="230">
        <f>IF(D17=0,0,(D17/D18)*D40/12)</f>
        <v>1517.0555555555554</v>
      </c>
      <c r="F44" s="111">
        <f>IF((C44+D44+E44)&gt;parameters!C21,parameters!C21,(C44+D44+E44))</f>
        <v>47322.345878136206</v>
      </c>
      <c r="G44" s="74"/>
      <c r="H44" s="74"/>
      <c r="I44" s="75"/>
    </row>
    <row r="45" spans="1:9" ht="6.75" hidden="1" customHeight="1" x14ac:dyDescent="0.25">
      <c r="A45" s="113"/>
      <c r="B45" s="186"/>
      <c r="C45" s="108"/>
      <c r="D45" s="116"/>
      <c r="E45" s="116"/>
      <c r="F45" s="111"/>
      <c r="G45" s="74"/>
      <c r="H45" s="74"/>
      <c r="I45" s="75"/>
    </row>
    <row r="46" spans="1:9" hidden="1" x14ac:dyDescent="0.25">
      <c r="A46" s="117" t="s">
        <v>29</v>
      </c>
      <c r="B46" s="118"/>
      <c r="C46" s="119"/>
      <c r="D46" s="119" t="str">
        <f>parameters!G19</f>
        <v>6,90% (H) x</v>
      </c>
      <c r="E46" s="221">
        <f>IF((F44&lt;F43),F44,F43)</f>
        <v>15981.768280430108</v>
      </c>
      <c r="F46" s="121">
        <f>FLOOR(E46*parameters!C19,0.01)</f>
        <v>1102.74</v>
      </c>
      <c r="G46" s="74"/>
      <c r="H46" s="74"/>
      <c r="I46" s="75"/>
    </row>
    <row r="47" spans="1:9" ht="9.75" hidden="1" customHeight="1" x14ac:dyDescent="0.25">
      <c r="A47" s="74"/>
      <c r="B47" s="74"/>
      <c r="C47" s="74"/>
      <c r="D47" s="74"/>
      <c r="E47" s="74"/>
      <c r="F47" s="74"/>
      <c r="G47" s="74"/>
      <c r="H47" s="74"/>
      <c r="I47" s="75"/>
    </row>
    <row r="48" spans="1:9" hidden="1" x14ac:dyDescent="0.25">
      <c r="A48" s="73" t="s">
        <v>30</v>
      </c>
      <c r="B48" s="74"/>
      <c r="C48" s="74"/>
      <c r="D48" s="74"/>
      <c r="E48" s="74"/>
      <c r="F48" s="74"/>
      <c r="G48" s="74"/>
      <c r="H48" s="74"/>
      <c r="I48" s="75"/>
    </row>
    <row r="49" spans="1:10" ht="6.75" customHeight="1" thickTop="1" x14ac:dyDescent="0.25">
      <c r="A49" s="74"/>
      <c r="B49" s="74"/>
      <c r="C49" s="74"/>
      <c r="D49" s="74"/>
      <c r="E49" s="74"/>
      <c r="F49" s="74"/>
      <c r="G49" s="74"/>
      <c r="H49" s="74"/>
      <c r="I49" s="75"/>
    </row>
    <row r="50" spans="1:10" ht="14.25" customHeight="1" x14ac:dyDescent="0.25">
      <c r="A50" s="74" t="s">
        <v>20</v>
      </c>
      <c r="B50" s="74"/>
      <c r="C50" s="74"/>
      <c r="D50" s="74"/>
      <c r="E50" s="100"/>
      <c r="F50" s="231">
        <f>F7</f>
        <v>12000</v>
      </c>
      <c r="G50" s="74"/>
      <c r="H50" s="74"/>
      <c r="I50" s="75"/>
    </row>
    <row r="51" spans="1:10" ht="14.25" customHeight="1" x14ac:dyDescent="0.25">
      <c r="A51" s="74" t="s">
        <v>31</v>
      </c>
      <c r="B51" s="74"/>
      <c r="C51" s="74"/>
      <c r="D51" s="74"/>
      <c r="E51" s="100"/>
      <c r="F51" s="231">
        <f>F8</f>
        <v>0</v>
      </c>
      <c r="G51" s="74"/>
      <c r="H51" s="74"/>
      <c r="I51" s="98"/>
    </row>
    <row r="52" spans="1:10" ht="14.25" customHeight="1" thickBot="1" x14ac:dyDescent="0.3">
      <c r="A52" s="74" t="s">
        <v>32</v>
      </c>
      <c r="B52" s="74"/>
      <c r="C52" s="73"/>
      <c r="D52" s="74"/>
      <c r="E52" s="100"/>
      <c r="F52" s="232">
        <f>IF(F37&lt;0.1,0,F37)</f>
        <v>3981.7682804301066</v>
      </c>
      <c r="G52" s="74"/>
      <c r="H52" s="74"/>
      <c r="I52" s="98"/>
    </row>
    <row r="53" spans="1:10" ht="14.25" customHeight="1" thickTop="1" x14ac:dyDescent="0.25">
      <c r="A53" s="74" t="s">
        <v>33</v>
      </c>
      <c r="B53" s="74"/>
      <c r="C53" s="74"/>
      <c r="D53" s="74"/>
      <c r="E53" s="100"/>
      <c r="F53" s="233">
        <f>SUM(F50:F52)</f>
        <v>15981.768280430108</v>
      </c>
      <c r="G53" s="74"/>
      <c r="H53" s="74"/>
      <c r="I53" s="98"/>
      <c r="J53" s="2"/>
    </row>
    <row r="54" spans="1:10" ht="5.25" customHeight="1" x14ac:dyDescent="0.25">
      <c r="A54" s="74"/>
      <c r="B54" s="74"/>
      <c r="C54" s="74"/>
      <c r="D54" s="74"/>
      <c r="E54" s="100"/>
      <c r="F54" s="100"/>
      <c r="G54" s="74"/>
      <c r="H54" s="74"/>
      <c r="I54" s="98"/>
    </row>
    <row r="55" spans="1:10" ht="14.25" customHeight="1" x14ac:dyDescent="0.25">
      <c r="A55" s="234" t="s">
        <v>29</v>
      </c>
      <c r="B55" s="235"/>
      <c r="C55" s="235"/>
      <c r="D55" s="236">
        <f>F46</f>
        <v>1102.74</v>
      </c>
      <c r="E55" s="100"/>
      <c r="F55" s="100"/>
      <c r="G55" s="74"/>
      <c r="H55" s="74"/>
      <c r="I55" s="98"/>
    </row>
    <row r="56" spans="1:10" ht="7.5" customHeight="1" x14ac:dyDescent="0.25">
      <c r="A56" s="237"/>
      <c r="B56" s="238"/>
      <c r="C56" s="238"/>
      <c r="D56" s="239"/>
      <c r="E56" s="239"/>
      <c r="F56" s="100"/>
      <c r="G56" s="74"/>
      <c r="H56" s="74"/>
      <c r="I56" s="98"/>
    </row>
    <row r="57" spans="1:10" x14ac:dyDescent="0.25">
      <c r="A57" s="240"/>
      <c r="B57" s="241" t="s">
        <v>92</v>
      </c>
      <c r="C57" s="242"/>
      <c r="D57" s="242"/>
      <c r="E57" s="243"/>
      <c r="F57" s="244">
        <v>500</v>
      </c>
      <c r="G57" s="1"/>
      <c r="H57" s="74"/>
      <c r="I57" s="75"/>
    </row>
    <row r="58" spans="1:10" x14ac:dyDescent="0.25">
      <c r="A58" s="73"/>
      <c r="B58" s="65" t="s">
        <v>93</v>
      </c>
      <c r="C58" s="65"/>
      <c r="D58" s="65"/>
      <c r="E58" s="245"/>
      <c r="F58" s="244">
        <v>0</v>
      </c>
      <c r="G58" s="1"/>
      <c r="H58" s="74"/>
      <c r="I58" s="75"/>
    </row>
    <row r="59" spans="1:10" ht="8.25" customHeight="1" x14ac:dyDescent="0.25">
      <c r="A59" s="73"/>
      <c r="B59" s="65"/>
      <c r="C59" s="245"/>
      <c r="D59" s="87" t="s">
        <v>39</v>
      </c>
      <c r="E59" s="65"/>
      <c r="F59" s="65"/>
      <c r="G59" s="1"/>
      <c r="H59" s="74"/>
      <c r="I59" s="98"/>
    </row>
    <row r="60" spans="1:10" x14ac:dyDescent="0.25">
      <c r="A60" s="73" t="s">
        <v>94</v>
      </c>
      <c r="B60" s="65"/>
      <c r="C60" s="245"/>
      <c r="D60" s="87" t="s">
        <v>39</v>
      </c>
      <c r="E60" s="65"/>
      <c r="F60" s="65"/>
      <c r="G60" s="1"/>
      <c r="H60" s="74"/>
      <c r="I60" s="75"/>
    </row>
    <row r="61" spans="1:10" ht="7.5" customHeight="1" x14ac:dyDescent="0.25">
      <c r="A61" s="73"/>
      <c r="B61" s="65"/>
      <c r="C61" s="74"/>
      <c r="D61" s="74"/>
      <c r="E61" s="74"/>
      <c r="F61" s="74"/>
      <c r="G61" s="74"/>
      <c r="H61" s="74"/>
      <c r="I61" s="75"/>
    </row>
    <row r="62" spans="1:10" x14ac:dyDescent="0.25">
      <c r="A62" s="74" t="s">
        <v>95</v>
      </c>
      <c r="B62" s="65"/>
      <c r="C62" s="74"/>
      <c r="D62" s="74"/>
      <c r="E62" s="74"/>
      <c r="F62" s="246">
        <f>F7-F57</f>
        <v>11500</v>
      </c>
      <c r="G62" s="74"/>
      <c r="H62" s="74"/>
      <c r="I62" s="75"/>
    </row>
    <row r="63" spans="1:10" ht="15.75" thickBot="1" x14ac:dyDescent="0.3">
      <c r="A63" s="75" t="s">
        <v>96</v>
      </c>
      <c r="B63" s="40"/>
      <c r="C63" s="74"/>
      <c r="D63" s="74"/>
      <c r="E63" s="75"/>
      <c r="F63" s="247">
        <f>F51+F58</f>
        <v>0</v>
      </c>
      <c r="G63" s="74"/>
      <c r="H63" s="74"/>
      <c r="I63" s="75"/>
    </row>
    <row r="64" spans="1:10" ht="15.75" thickTop="1" x14ac:dyDescent="0.25">
      <c r="A64" s="74" t="s">
        <v>97</v>
      </c>
      <c r="B64" s="65"/>
      <c r="C64" s="74"/>
      <c r="D64" s="74"/>
      <c r="E64" s="74"/>
      <c r="F64" s="248">
        <f>IF(F62=0,0,(F62+F63))</f>
        <v>11500</v>
      </c>
      <c r="G64" s="74"/>
      <c r="H64" s="1"/>
    </row>
    <row r="65" spans="1:8" ht="11.25" customHeight="1" x14ac:dyDescent="0.25">
      <c r="A65" s="65"/>
      <c r="B65" s="65"/>
      <c r="C65" s="74"/>
      <c r="D65" s="74"/>
      <c r="E65" s="74"/>
      <c r="F65" s="74"/>
      <c r="G65" s="74"/>
      <c r="H65" s="1"/>
    </row>
    <row r="66" spans="1:8" x14ac:dyDescent="0.25">
      <c r="A66" s="73" t="s">
        <v>158</v>
      </c>
      <c r="B66" s="65"/>
      <c r="C66" s="74"/>
      <c r="D66" s="74"/>
      <c r="E66" s="74"/>
      <c r="F66" s="74"/>
      <c r="G66" s="74"/>
      <c r="H66" s="1"/>
    </row>
    <row r="67" spans="1:8" ht="9.75" customHeight="1" x14ac:dyDescent="0.25">
      <c r="A67" s="65"/>
      <c r="B67" s="65"/>
      <c r="C67" s="74"/>
      <c r="D67" s="74"/>
      <c r="E67" s="100"/>
      <c r="F67" s="74"/>
      <c r="G67" s="74"/>
      <c r="H67" s="1"/>
    </row>
    <row r="68" spans="1:8" x14ac:dyDescent="0.25">
      <c r="A68" s="65" t="s">
        <v>118</v>
      </c>
      <c r="B68" s="65"/>
      <c r="C68" s="74"/>
      <c r="D68" s="249">
        <v>10</v>
      </c>
      <c r="E68" s="173">
        <f>D68*parameters!C3/12</f>
        <v>1887.5</v>
      </c>
      <c r="F68" s="74"/>
      <c r="G68" s="74"/>
      <c r="H68" s="1"/>
    </row>
    <row r="69" spans="1:8" x14ac:dyDescent="0.25">
      <c r="A69" s="65" t="s">
        <v>119</v>
      </c>
      <c r="B69" s="65"/>
      <c r="C69" s="74"/>
      <c r="D69" s="75"/>
      <c r="E69" s="223"/>
      <c r="F69" s="74"/>
      <c r="G69" s="74"/>
      <c r="H69" s="1"/>
    </row>
    <row r="70" spans="1:8" x14ac:dyDescent="0.25">
      <c r="A70" s="73">
        <v>1</v>
      </c>
      <c r="B70" s="65" t="s">
        <v>120</v>
      </c>
      <c r="C70" s="74"/>
      <c r="D70" s="250">
        <v>2</v>
      </c>
      <c r="E70" s="173">
        <f>IF(D70=0,0,(D70/D71)*parameters!C3/12)</f>
        <v>12.17741935483871</v>
      </c>
      <c r="F70" s="74"/>
      <c r="G70" s="74"/>
      <c r="H70" s="1"/>
    </row>
    <row r="71" spans="1:8" x14ac:dyDescent="0.25">
      <c r="A71" s="65"/>
      <c r="B71" s="65" t="s">
        <v>8</v>
      </c>
      <c r="C71" s="74"/>
      <c r="D71" s="251">
        <v>31</v>
      </c>
      <c r="E71" s="223"/>
      <c r="F71" s="74"/>
      <c r="G71" s="74"/>
      <c r="H71" s="1"/>
    </row>
    <row r="72" spans="1:8" x14ac:dyDescent="0.25">
      <c r="A72" s="73">
        <v>2</v>
      </c>
      <c r="B72" s="65" t="s">
        <v>120</v>
      </c>
      <c r="C72" s="74"/>
      <c r="D72" s="250">
        <v>10</v>
      </c>
      <c r="E72" s="173">
        <f>IF(D72=0,0,(D72/D73)*parameters!C3/12)</f>
        <v>62.916666666666664</v>
      </c>
      <c r="F72" s="74"/>
      <c r="G72" s="74"/>
      <c r="H72" s="1"/>
    </row>
    <row r="73" spans="1:8" x14ac:dyDescent="0.25">
      <c r="A73" s="65"/>
      <c r="B73" s="65" t="s">
        <v>8</v>
      </c>
      <c r="C73" s="74"/>
      <c r="D73" s="252">
        <v>30</v>
      </c>
      <c r="E73" s="223"/>
      <c r="F73" s="74"/>
      <c r="G73" s="74"/>
      <c r="H73" s="1"/>
    </row>
    <row r="74" spans="1:8" ht="4.5" customHeight="1" x14ac:dyDescent="0.25">
      <c r="A74" s="65"/>
      <c r="B74" s="65"/>
      <c r="C74" s="74"/>
      <c r="D74" s="74"/>
      <c r="E74" s="74"/>
      <c r="F74" s="74"/>
      <c r="G74" s="74"/>
      <c r="H74" s="1"/>
    </row>
    <row r="75" spans="1:8" x14ac:dyDescent="0.25">
      <c r="A75" s="65" t="s">
        <v>98</v>
      </c>
      <c r="B75" s="65"/>
      <c r="C75" s="74"/>
      <c r="D75" s="74"/>
      <c r="E75" s="74"/>
      <c r="F75" s="95">
        <f>IF((E68+E70+E72)&lt;=parameters!C3,(E68+E70+E72),parameters!C3)</f>
        <v>1962.5940860215055</v>
      </c>
      <c r="G75" s="73" t="s">
        <v>10</v>
      </c>
      <c r="H75" s="1"/>
    </row>
    <row r="76" spans="1:8" ht="5.25" customHeight="1" x14ac:dyDescent="0.25">
      <c r="A76" s="65"/>
      <c r="B76" s="65"/>
      <c r="C76" s="74"/>
      <c r="D76" s="74"/>
      <c r="E76" s="74"/>
      <c r="F76" s="74"/>
      <c r="G76" s="74"/>
      <c r="H76" s="1"/>
    </row>
    <row r="77" spans="1:8" x14ac:dyDescent="0.25">
      <c r="A77" s="73" t="s">
        <v>159</v>
      </c>
      <c r="B77" s="65"/>
      <c r="C77" s="74"/>
      <c r="D77" s="74"/>
      <c r="E77" s="74"/>
      <c r="F77" s="74"/>
      <c r="G77" s="74"/>
      <c r="H77" s="1"/>
    </row>
    <row r="78" spans="1:8" ht="8.25" customHeight="1" x14ac:dyDescent="0.25">
      <c r="A78" s="65"/>
      <c r="B78" s="65"/>
      <c r="C78" s="74"/>
      <c r="D78" s="74"/>
      <c r="E78" s="74"/>
      <c r="F78" s="74"/>
      <c r="G78" s="74"/>
      <c r="H78" s="1"/>
    </row>
    <row r="79" spans="1:8" x14ac:dyDescent="0.25">
      <c r="A79" s="65" t="s">
        <v>12</v>
      </c>
      <c r="B79" s="65"/>
      <c r="C79" s="74"/>
      <c r="D79" s="74"/>
      <c r="E79" s="74"/>
      <c r="F79" s="74"/>
      <c r="G79" s="74"/>
      <c r="H79" s="1"/>
    </row>
    <row r="80" spans="1:8" x14ac:dyDescent="0.25">
      <c r="A80" s="65" t="s">
        <v>121</v>
      </c>
      <c r="B80" s="65"/>
      <c r="C80" s="74"/>
      <c r="D80" s="74"/>
      <c r="E80" s="74"/>
      <c r="F80" s="60">
        <f>F25</f>
        <v>103.31</v>
      </c>
      <c r="G80" s="1"/>
      <c r="H80" s="1"/>
    </row>
    <row r="81" spans="1:8" ht="15.75" thickBot="1" x14ac:dyDescent="0.3">
      <c r="A81" s="65" t="s">
        <v>122</v>
      </c>
      <c r="B81" s="65"/>
      <c r="C81" s="74"/>
      <c r="D81" s="74"/>
      <c r="E81" s="74"/>
      <c r="F81" s="253">
        <v>0</v>
      </c>
      <c r="G81" s="74"/>
      <c r="H81" s="1"/>
    </row>
    <row r="82" spans="1:8" ht="15.75" thickTop="1" x14ac:dyDescent="0.25">
      <c r="A82" s="65" t="s">
        <v>123</v>
      </c>
      <c r="B82" s="65"/>
      <c r="C82" s="74"/>
      <c r="D82" s="74"/>
      <c r="E82" s="74"/>
      <c r="F82" s="254">
        <f>F80+F81</f>
        <v>103.31</v>
      </c>
      <c r="G82" s="73" t="s">
        <v>14</v>
      </c>
      <c r="H82" s="1"/>
    </row>
    <row r="83" spans="1:8" ht="7.5" customHeight="1" x14ac:dyDescent="0.25">
      <c r="A83" s="65"/>
      <c r="B83" s="65"/>
      <c r="C83" s="74"/>
      <c r="D83" s="74"/>
      <c r="E83" s="74"/>
      <c r="F83" s="255"/>
      <c r="G83" s="74"/>
      <c r="H83" s="1"/>
    </row>
    <row r="84" spans="1:8" x14ac:dyDescent="0.25">
      <c r="A84" s="73" t="s">
        <v>15</v>
      </c>
      <c r="B84" s="65"/>
      <c r="C84" s="74"/>
      <c r="D84" s="74"/>
      <c r="E84" s="74"/>
      <c r="F84" s="256">
        <f>IF(F75-F82&lt;=0,0,F75-F82)</f>
        <v>1859.2840860215056</v>
      </c>
      <c r="G84" s="73" t="s">
        <v>16</v>
      </c>
      <c r="H84" s="1"/>
    </row>
    <row r="85" spans="1:8" x14ac:dyDescent="0.25">
      <c r="A85" s="74" t="s">
        <v>17</v>
      </c>
      <c r="B85" s="74"/>
      <c r="C85" s="74"/>
      <c r="D85" s="74"/>
      <c r="E85" s="74"/>
      <c r="F85" s="100">
        <f>IF(F75-F82&lt;=0,0,IF(F75-F82&gt;=F64*parameters!C6,F64*parameters!C6,F75-F82))</f>
        <v>1859.2840860215056</v>
      </c>
      <c r="G85" s="74" t="s">
        <v>18</v>
      </c>
      <c r="H85" s="1"/>
    </row>
    <row r="86" spans="1:8" ht="6" hidden="1" customHeight="1" x14ac:dyDescent="0.25">
      <c r="A86" s="69"/>
      <c r="B86" s="69"/>
      <c r="C86" s="129"/>
      <c r="D86" s="129"/>
      <c r="E86" s="129"/>
      <c r="F86" s="257"/>
      <c r="G86" s="129"/>
      <c r="H86" s="3"/>
    </row>
    <row r="87" spans="1:8" hidden="1" x14ac:dyDescent="0.25">
      <c r="A87" s="73" t="s">
        <v>19</v>
      </c>
      <c r="B87" s="65"/>
      <c r="C87" s="74"/>
      <c r="D87" s="74"/>
      <c r="E87" s="74"/>
      <c r="F87" s="74"/>
      <c r="G87" s="74"/>
      <c r="H87" s="1"/>
    </row>
    <row r="88" spans="1:8" ht="9.75" hidden="1" customHeight="1" x14ac:dyDescent="0.25">
      <c r="A88" s="65"/>
      <c r="B88" s="65"/>
      <c r="C88" s="74"/>
      <c r="D88" s="74"/>
      <c r="E88" s="74"/>
      <c r="F88" s="74"/>
      <c r="G88" s="74"/>
      <c r="H88" s="1"/>
    </row>
    <row r="89" spans="1:8" hidden="1" x14ac:dyDescent="0.25">
      <c r="A89" s="65" t="s">
        <v>20</v>
      </c>
      <c r="B89" s="65"/>
      <c r="C89" s="74"/>
      <c r="D89" s="74"/>
      <c r="E89" s="74"/>
      <c r="F89" s="100">
        <f>F64</f>
        <v>11500</v>
      </c>
      <c r="G89" s="74"/>
      <c r="H89" s="1"/>
    </row>
    <row r="90" spans="1:8" ht="15.75" hidden="1" thickBot="1" x14ac:dyDescent="0.3">
      <c r="A90" s="65" t="s">
        <v>21</v>
      </c>
      <c r="B90" s="65"/>
      <c r="C90" s="74"/>
      <c r="D90" s="74"/>
      <c r="E90" s="74"/>
      <c r="F90" s="101">
        <f>F84</f>
        <v>1859.2840860215056</v>
      </c>
      <c r="G90" s="73" t="s">
        <v>16</v>
      </c>
      <c r="H90" s="1"/>
    </row>
    <row r="91" spans="1:8" ht="15.75" hidden="1" thickTop="1" x14ac:dyDescent="0.25">
      <c r="A91" s="65" t="s">
        <v>22</v>
      </c>
      <c r="B91" s="65"/>
      <c r="C91" s="74"/>
      <c r="D91" s="74"/>
      <c r="E91" s="74"/>
      <c r="F91" s="100">
        <f>IF(F89-F90&lt;=0,0,F89-F90)</f>
        <v>9640.7159139784944</v>
      </c>
      <c r="G91" s="74"/>
      <c r="H91" s="1"/>
    </row>
    <row r="92" spans="1:8" hidden="1" x14ac:dyDescent="0.25">
      <c r="A92" s="65"/>
      <c r="B92" s="65"/>
      <c r="C92" s="74"/>
      <c r="D92" s="74"/>
      <c r="E92" s="74"/>
      <c r="F92" s="74"/>
      <c r="G92" s="74"/>
      <c r="H92" s="1"/>
    </row>
    <row r="93" spans="1:8" hidden="1" x14ac:dyDescent="0.25">
      <c r="A93" s="65" t="s">
        <v>23</v>
      </c>
      <c r="B93" s="65"/>
      <c r="C93" s="74"/>
      <c r="D93" s="100">
        <f>F91</f>
        <v>9640.7159139784944</v>
      </c>
      <c r="E93" s="74" t="str">
        <f>parameters!G13</f>
        <v>x 57,60% (E)</v>
      </c>
      <c r="F93" s="100">
        <f>F91*parameters!C13</f>
        <v>5553.0523664516122</v>
      </c>
      <c r="G93" s="74"/>
      <c r="H93" s="1"/>
    </row>
    <row r="94" spans="1:8" ht="15.75" hidden="1" thickBot="1" x14ac:dyDescent="0.3">
      <c r="A94" s="65" t="s">
        <v>24</v>
      </c>
      <c r="B94" s="65"/>
      <c r="C94" s="74"/>
      <c r="D94" s="74"/>
      <c r="E94" s="74"/>
      <c r="F94" s="101">
        <f>F90</f>
        <v>1859.2840860215056</v>
      </c>
      <c r="G94" s="74"/>
      <c r="H94" s="1"/>
    </row>
    <row r="95" spans="1:8" ht="15.75" hidden="1" thickTop="1" x14ac:dyDescent="0.25">
      <c r="A95" s="181" t="s">
        <v>37</v>
      </c>
      <c r="B95" s="65"/>
      <c r="C95" s="74"/>
      <c r="D95" s="74"/>
      <c r="E95" s="74"/>
      <c r="F95" s="95">
        <f>IF(F93-F94&lt;=0,0,F93-F94)</f>
        <v>3693.7682804301066</v>
      </c>
      <c r="G95" s="74"/>
      <c r="H95" s="1"/>
    </row>
    <row r="96" spans="1:8" hidden="1" x14ac:dyDescent="0.25">
      <c r="A96" s="65"/>
      <c r="B96" s="65"/>
      <c r="C96" s="74"/>
      <c r="D96" s="74"/>
      <c r="E96" s="74"/>
      <c r="F96" s="74"/>
      <c r="G96" s="74"/>
      <c r="H96" s="1"/>
    </row>
    <row r="97" spans="1:8" hidden="1" x14ac:dyDescent="0.25">
      <c r="A97" s="103" t="s">
        <v>26</v>
      </c>
      <c r="B97" s="104"/>
      <c r="C97" s="104"/>
      <c r="D97" s="104"/>
      <c r="E97" s="104"/>
      <c r="F97" s="105"/>
      <c r="G97" s="74"/>
      <c r="H97" s="1"/>
    </row>
    <row r="98" spans="1:8" hidden="1" x14ac:dyDescent="0.25">
      <c r="A98" s="106"/>
      <c r="B98" s="107" t="s">
        <v>86</v>
      </c>
      <c r="C98" s="107"/>
      <c r="D98" s="108">
        <f>parameters!C21</f>
        <v>54614</v>
      </c>
      <c r="E98" s="185">
        <f>D98/12</f>
        <v>4551.166666666667</v>
      </c>
      <c r="F98" s="109"/>
      <c r="G98" s="96" t="s">
        <v>87</v>
      </c>
      <c r="H98" s="1"/>
    </row>
    <row r="99" spans="1:8" hidden="1" x14ac:dyDescent="0.25">
      <c r="A99" s="106" t="s">
        <v>20</v>
      </c>
      <c r="B99" s="107"/>
      <c r="C99" s="107"/>
      <c r="D99" s="107"/>
      <c r="E99" s="107"/>
      <c r="F99" s="111">
        <f>F64</f>
        <v>11500</v>
      </c>
      <c r="G99" s="74"/>
      <c r="H99" s="1"/>
    </row>
    <row r="100" spans="1:8" ht="15.75" hidden="1" thickBot="1" x14ac:dyDescent="0.3">
      <c r="A100" s="106" t="s">
        <v>27</v>
      </c>
      <c r="B100" s="107"/>
      <c r="C100" s="107"/>
      <c r="D100" s="107"/>
      <c r="E100" s="107"/>
      <c r="F100" s="112">
        <f>F95</f>
        <v>3693.7682804301066</v>
      </c>
      <c r="G100" s="74"/>
      <c r="H100" s="1"/>
    </row>
    <row r="101" spans="1:8" ht="15.75" hidden="1" thickTop="1" x14ac:dyDescent="0.25">
      <c r="A101" s="106" t="s">
        <v>28</v>
      </c>
      <c r="B101" s="107"/>
      <c r="C101" s="107"/>
      <c r="D101" s="107"/>
      <c r="E101" s="107"/>
      <c r="F101" s="111">
        <f>SUM(F99:F100)</f>
        <v>15193.768280430108</v>
      </c>
      <c r="G101" s="74"/>
      <c r="H101" s="1"/>
    </row>
    <row r="102" spans="1:8" hidden="1" x14ac:dyDescent="0.25">
      <c r="A102" s="113" t="s">
        <v>105</v>
      </c>
      <c r="B102" s="186"/>
      <c r="C102" s="229">
        <f>D68*E98</f>
        <v>45511.666666666672</v>
      </c>
      <c r="D102" s="230">
        <f>IF(D70=0,0,(D70/D71)*D98/12)</f>
        <v>293.6236559139785</v>
      </c>
      <c r="E102" s="230">
        <f>IF(D72=0,0,(D72/D73)*D98/12)</f>
        <v>1517.0555555555554</v>
      </c>
      <c r="F102" s="111">
        <f>IF((C102+D102+E102)&gt;parameters!C21,parameters!C21,(C102+D102+E102))</f>
        <v>47322.345878136206</v>
      </c>
      <c r="G102" s="74"/>
      <c r="H102" s="1"/>
    </row>
    <row r="103" spans="1:8" ht="6" hidden="1" customHeight="1" x14ac:dyDescent="0.25">
      <c r="A103" s="113"/>
      <c r="B103" s="186"/>
      <c r="C103" s="108"/>
      <c r="D103" s="116"/>
      <c r="E103" s="116"/>
      <c r="F103" s="111"/>
      <c r="G103" s="74"/>
      <c r="H103" s="1"/>
    </row>
    <row r="104" spans="1:8" hidden="1" x14ac:dyDescent="0.25">
      <c r="A104" s="117" t="s">
        <v>29</v>
      </c>
      <c r="B104" s="118"/>
      <c r="C104" s="119"/>
      <c r="D104" s="119" t="str">
        <f>parameters!G19</f>
        <v>6,90% (H) x</v>
      </c>
      <c r="E104" s="221">
        <f>IF((F102&lt;F101),F102,F101)</f>
        <v>15193.768280430108</v>
      </c>
      <c r="F104" s="121">
        <f>FLOOR(E104*parameters!C19,0.01)</f>
        <v>1048.3700000000001</v>
      </c>
      <c r="G104" s="74"/>
      <c r="H104" s="1"/>
    </row>
    <row r="105" spans="1:8" ht="3" customHeight="1" x14ac:dyDescent="0.25">
      <c r="A105" s="69"/>
      <c r="B105" s="69"/>
      <c r="C105" s="129"/>
      <c r="D105" s="129"/>
      <c r="E105" s="258"/>
      <c r="F105" s="129"/>
      <c r="G105" s="129"/>
      <c r="H105" s="3"/>
    </row>
    <row r="106" spans="1:8" ht="15" customHeight="1" x14ac:dyDescent="0.25">
      <c r="A106" s="65"/>
      <c r="B106" s="298" t="s">
        <v>165</v>
      </c>
      <c r="C106" s="74"/>
      <c r="D106" s="74"/>
      <c r="E106" s="122"/>
      <c r="F106" s="74"/>
      <c r="G106" s="74"/>
      <c r="H106" s="1"/>
    </row>
    <row r="107" spans="1:8" ht="33.75" customHeight="1" x14ac:dyDescent="0.25">
      <c r="A107" s="65"/>
      <c r="B107" s="65"/>
      <c r="C107" s="74"/>
      <c r="D107" s="74"/>
      <c r="E107" s="122"/>
      <c r="F107" s="74"/>
      <c r="G107" s="74"/>
      <c r="H107" s="1"/>
    </row>
    <row r="108" spans="1:8" x14ac:dyDescent="0.25">
      <c r="A108" s="73" t="s">
        <v>124</v>
      </c>
      <c r="B108" s="65"/>
      <c r="C108" s="74"/>
      <c r="D108" s="74"/>
      <c r="E108" s="74"/>
      <c r="F108" s="74"/>
      <c r="G108" s="74"/>
      <c r="H108" s="1"/>
    </row>
    <row r="109" spans="1:8" ht="4.5" customHeight="1" x14ac:dyDescent="0.25">
      <c r="A109" s="65"/>
      <c r="B109" s="65"/>
      <c r="C109" s="74"/>
      <c r="D109" s="74"/>
      <c r="E109" s="74"/>
      <c r="F109" s="74"/>
      <c r="G109" s="74"/>
      <c r="H109" s="1"/>
    </row>
    <row r="110" spans="1:8" x14ac:dyDescent="0.25">
      <c r="A110" s="65" t="s">
        <v>20</v>
      </c>
      <c r="B110" s="65"/>
      <c r="C110" s="74"/>
      <c r="D110" s="74"/>
      <c r="E110" s="100">
        <f>F62</f>
        <v>11500</v>
      </c>
      <c r="F110" s="74"/>
      <c r="G110" s="74"/>
      <c r="H110" s="1"/>
    </row>
    <row r="111" spans="1:8" x14ac:dyDescent="0.25">
      <c r="A111" s="65" t="s">
        <v>31</v>
      </c>
      <c r="B111" s="65"/>
      <c r="C111" s="74"/>
      <c r="D111" s="74"/>
      <c r="E111" s="100">
        <f>F63</f>
        <v>0</v>
      </c>
      <c r="F111" s="74"/>
      <c r="G111" s="74"/>
      <c r="H111" s="1"/>
    </row>
    <row r="112" spans="1:8" ht="15.75" thickBot="1" x14ac:dyDescent="0.3">
      <c r="A112" s="65" t="s">
        <v>32</v>
      </c>
      <c r="B112" s="65"/>
      <c r="C112" s="74"/>
      <c r="D112" s="74"/>
      <c r="E112" s="101">
        <f>IF(F95&lt;0.1,0,F95)</f>
        <v>3693.7682804301066</v>
      </c>
      <c r="F112" s="74"/>
      <c r="G112" s="74"/>
      <c r="H112" s="1"/>
    </row>
    <row r="113" spans="1:8" ht="15.75" thickTop="1" x14ac:dyDescent="0.25">
      <c r="A113" s="65" t="s">
        <v>33</v>
      </c>
      <c r="B113" s="65"/>
      <c r="C113" s="74"/>
      <c r="D113" s="74"/>
      <c r="E113" s="100">
        <f>SUM(E110:E112)</f>
        <v>15193.768280430108</v>
      </c>
      <c r="F113" s="74"/>
      <c r="G113" s="74"/>
      <c r="H113" s="1"/>
    </row>
    <row r="114" spans="1:8" ht="6" customHeight="1" x14ac:dyDescent="0.25">
      <c r="A114" s="65"/>
      <c r="B114" s="65"/>
      <c r="C114" s="74"/>
      <c r="D114" s="74"/>
      <c r="E114" s="100"/>
      <c r="F114" s="74"/>
      <c r="G114" s="74"/>
      <c r="H114" s="1"/>
    </row>
    <row r="115" spans="1:8" x14ac:dyDescent="0.25">
      <c r="A115" s="234" t="s">
        <v>29</v>
      </c>
      <c r="B115" s="235"/>
      <c r="C115" s="235"/>
      <c r="D115" s="236">
        <f>F104</f>
        <v>1048.3700000000001</v>
      </c>
      <c r="E115" s="100"/>
      <c r="F115" s="74"/>
      <c r="G115" s="74"/>
      <c r="H115" s="1"/>
    </row>
    <row r="116" spans="1:8" x14ac:dyDescent="0.25">
      <c r="A116" s="65"/>
      <c r="B116" s="65"/>
      <c r="C116" s="74"/>
      <c r="D116" s="74"/>
      <c r="E116" s="74"/>
      <c r="F116" s="74"/>
      <c r="G116" s="74"/>
      <c r="H116" s="1"/>
    </row>
    <row r="117" spans="1:8" ht="12" customHeight="1" x14ac:dyDescent="0.25">
      <c r="A117" s="259" t="s">
        <v>99</v>
      </c>
      <c r="B117" s="259"/>
      <c r="C117" s="259"/>
      <c r="D117" s="259"/>
      <c r="E117" s="260"/>
      <c r="F117" s="261"/>
      <c r="G117" s="129"/>
      <c r="H117" s="129"/>
    </row>
    <row r="118" spans="1:8" ht="6.75" customHeight="1" x14ac:dyDescent="0.25">
      <c r="A118" s="126"/>
      <c r="B118" s="126"/>
      <c r="C118" s="126"/>
      <c r="D118" s="126"/>
      <c r="E118" s="128"/>
      <c r="F118" s="65"/>
      <c r="G118" s="74"/>
      <c r="H118" s="1"/>
    </row>
    <row r="119" spans="1:8" x14ac:dyDescent="0.25">
      <c r="A119" s="126"/>
      <c r="B119" s="126" t="s">
        <v>100</v>
      </c>
      <c r="C119" s="126"/>
      <c r="D119" s="128">
        <f>F50-F62</f>
        <v>500</v>
      </c>
      <c r="E119" s="128"/>
      <c r="F119" s="95"/>
      <c r="G119" s="74"/>
      <c r="H119" s="1"/>
    </row>
    <row r="120" spans="1:8" ht="6.75" customHeight="1" x14ac:dyDescent="0.25">
      <c r="A120" s="126"/>
      <c r="B120" s="126"/>
      <c r="C120" s="126"/>
      <c r="D120" s="126"/>
      <c r="E120" s="128"/>
      <c r="F120" s="65"/>
      <c r="G120" s="74"/>
      <c r="H120" s="1"/>
    </row>
    <row r="121" spans="1:8" x14ac:dyDescent="0.25">
      <c r="A121" s="126"/>
      <c r="B121" s="262" t="s">
        <v>29</v>
      </c>
      <c r="C121" s="262"/>
      <c r="D121" s="262"/>
      <c r="E121" s="263">
        <f>F46-F104</f>
        <v>54.369999999999891</v>
      </c>
      <c r="F121" s="95"/>
      <c r="G121" s="1"/>
      <c r="H121" s="1"/>
    </row>
    <row r="122" spans="1:8" ht="15.75" thickBot="1" x14ac:dyDescent="0.3">
      <c r="A122" s="126"/>
      <c r="B122" s="126" t="s">
        <v>101</v>
      </c>
      <c r="C122" s="126"/>
      <c r="D122" s="264">
        <f>F52-E112</f>
        <v>288</v>
      </c>
      <c r="E122" s="128"/>
      <c r="F122" s="95"/>
      <c r="G122" s="1"/>
      <c r="H122" s="1"/>
    </row>
    <row r="123" spans="1:8" ht="15.75" thickTop="1" x14ac:dyDescent="0.25">
      <c r="A123" s="265"/>
      <c r="B123" s="265" t="s">
        <v>102</v>
      </c>
      <c r="C123" s="265"/>
      <c r="D123" s="266">
        <f>SUM(D119:D122)</f>
        <v>788</v>
      </c>
      <c r="E123" s="266"/>
      <c r="F123" s="95"/>
      <c r="G123" s="1"/>
      <c r="H123" s="1"/>
    </row>
    <row r="124" spans="1:8" x14ac:dyDescent="0.25">
      <c r="A124" s="65"/>
      <c r="B124" s="65"/>
      <c r="C124" s="65"/>
      <c r="D124" s="65"/>
      <c r="E124" s="65"/>
      <c r="F124" s="65"/>
      <c r="G124" s="1"/>
      <c r="H124" s="1"/>
    </row>
    <row r="125" spans="1:8" x14ac:dyDescent="0.25">
      <c r="A125" s="65"/>
      <c r="B125" s="65"/>
      <c r="C125" s="65"/>
      <c r="D125" s="65"/>
      <c r="E125" s="65"/>
      <c r="F125" s="65"/>
      <c r="G125" s="1"/>
      <c r="H125" s="1"/>
    </row>
    <row r="126" spans="1:8" x14ac:dyDescent="0.25">
      <c r="A126" s="65"/>
      <c r="B126" s="65"/>
      <c r="C126" s="65"/>
      <c r="D126" s="65"/>
      <c r="E126" s="65"/>
      <c r="F126" s="65"/>
      <c r="G126" s="1"/>
      <c r="H126" s="1"/>
    </row>
    <row r="127" spans="1:8" x14ac:dyDescent="0.25">
      <c r="A127" s="65"/>
      <c r="B127" s="65"/>
      <c r="C127" s="65"/>
      <c r="D127" s="65"/>
      <c r="E127" s="65"/>
      <c r="F127" s="65"/>
      <c r="G127" s="1"/>
      <c r="H127" s="1"/>
    </row>
    <row r="128" spans="1:8" x14ac:dyDescent="0.25">
      <c r="A128" s="65"/>
      <c r="B128" s="267" t="s">
        <v>38</v>
      </c>
      <c r="C128" s="268"/>
      <c r="D128" s="268"/>
      <c r="E128" s="268"/>
      <c r="F128" s="269"/>
      <c r="G128" s="1"/>
      <c r="H128" s="1"/>
    </row>
    <row r="129" spans="1:8" x14ac:dyDescent="0.25">
      <c r="A129" s="65"/>
      <c r="B129" s="270"/>
      <c r="C129" s="271"/>
      <c r="D129" s="271"/>
      <c r="E129" s="271"/>
      <c r="F129" s="272"/>
      <c r="G129" s="1"/>
      <c r="H129" s="1"/>
    </row>
    <row r="130" spans="1:8" x14ac:dyDescent="0.25">
      <c r="A130" s="65"/>
      <c r="B130" s="270"/>
      <c r="C130" s="271"/>
      <c r="D130" s="271"/>
      <c r="E130" s="271"/>
      <c r="F130" s="272"/>
      <c r="G130" s="1"/>
      <c r="H130" s="1"/>
    </row>
    <row r="131" spans="1:8" x14ac:dyDescent="0.25">
      <c r="A131" s="65"/>
      <c r="B131" s="270"/>
      <c r="C131" s="271"/>
      <c r="D131" s="271"/>
      <c r="E131" s="271"/>
      <c r="F131" s="272"/>
      <c r="G131" s="1"/>
      <c r="H131" s="1"/>
    </row>
    <row r="132" spans="1:8" x14ac:dyDescent="0.25">
      <c r="A132" s="65"/>
      <c r="B132" s="270"/>
      <c r="C132" s="271"/>
      <c r="D132" s="271"/>
      <c r="E132" s="271"/>
      <c r="F132" s="272"/>
      <c r="G132" s="1"/>
      <c r="H132" s="1"/>
    </row>
    <row r="133" spans="1:8" x14ac:dyDescent="0.25">
      <c r="A133" s="65"/>
      <c r="B133" s="270"/>
      <c r="C133" s="271"/>
      <c r="D133" s="271"/>
      <c r="E133" s="271"/>
      <c r="F133" s="272"/>
      <c r="G133" s="1"/>
      <c r="H133" s="1"/>
    </row>
    <row r="134" spans="1:8" x14ac:dyDescent="0.25">
      <c r="A134" s="65"/>
      <c r="B134" s="270"/>
      <c r="C134" s="271"/>
      <c r="D134" s="271"/>
      <c r="E134" s="271"/>
      <c r="F134" s="272"/>
      <c r="G134" s="1"/>
      <c r="H134" s="1"/>
    </row>
    <row r="135" spans="1:8" x14ac:dyDescent="0.25">
      <c r="A135" s="65"/>
      <c r="B135" s="270"/>
      <c r="C135" s="271"/>
      <c r="D135" s="271"/>
      <c r="E135" s="271"/>
      <c r="F135" s="272"/>
      <c r="G135" s="1"/>
      <c r="H135" s="1"/>
    </row>
    <row r="136" spans="1:8" x14ac:dyDescent="0.25">
      <c r="A136" s="65"/>
      <c r="B136" s="270"/>
      <c r="C136" s="271"/>
      <c r="D136" s="271"/>
      <c r="E136" s="271"/>
      <c r="F136" s="272"/>
      <c r="G136" s="1"/>
      <c r="H136" s="1"/>
    </row>
    <row r="137" spans="1:8" x14ac:dyDescent="0.25">
      <c r="A137" s="65"/>
      <c r="B137" s="270"/>
      <c r="C137" s="271"/>
      <c r="D137" s="271"/>
      <c r="E137" s="271"/>
      <c r="F137" s="272"/>
      <c r="G137" s="1"/>
      <c r="H137" s="1"/>
    </row>
    <row r="138" spans="1:8" x14ac:dyDescent="0.25">
      <c r="A138" s="65"/>
      <c r="B138" s="270" t="s">
        <v>125</v>
      </c>
      <c r="C138" s="271"/>
      <c r="D138" s="271"/>
      <c r="E138" s="271"/>
      <c r="F138" s="272"/>
      <c r="G138" s="1"/>
      <c r="H138" s="1"/>
    </row>
    <row r="139" spans="1:8" x14ac:dyDescent="0.25">
      <c r="A139" s="65"/>
      <c r="B139" s="270"/>
      <c r="C139" s="271"/>
      <c r="D139" s="271"/>
      <c r="E139" s="271"/>
      <c r="F139" s="272"/>
      <c r="G139" s="1"/>
      <c r="H139" s="1"/>
    </row>
    <row r="140" spans="1:8" x14ac:dyDescent="0.25">
      <c r="A140" s="65"/>
      <c r="B140" s="270"/>
      <c r="C140" s="271"/>
      <c r="D140" s="271"/>
      <c r="E140" s="271"/>
      <c r="F140" s="272"/>
      <c r="G140" s="1"/>
      <c r="H140" s="1"/>
    </row>
    <row r="141" spans="1:8" x14ac:dyDescent="0.25">
      <c r="A141" s="65"/>
      <c r="B141" s="270"/>
      <c r="C141" s="271"/>
      <c r="D141" s="271"/>
      <c r="E141" s="271"/>
      <c r="F141" s="272"/>
      <c r="G141" s="1"/>
      <c r="H141" s="1"/>
    </row>
    <row r="142" spans="1:8" x14ac:dyDescent="0.25">
      <c r="A142" s="65"/>
      <c r="B142" s="270"/>
      <c r="C142" s="271"/>
      <c r="D142" s="271"/>
      <c r="E142" s="271"/>
      <c r="F142" s="272"/>
      <c r="G142" s="1"/>
      <c r="H142" s="1"/>
    </row>
    <row r="143" spans="1:8" x14ac:dyDescent="0.25">
      <c r="A143" s="65"/>
      <c r="B143" s="270"/>
      <c r="C143" s="271"/>
      <c r="D143" s="271"/>
      <c r="E143" s="271"/>
      <c r="F143" s="272"/>
      <c r="G143" s="1"/>
      <c r="H143" s="1"/>
    </row>
    <row r="144" spans="1:8" x14ac:dyDescent="0.25">
      <c r="A144" s="65"/>
      <c r="B144" s="270"/>
      <c r="C144" s="271"/>
      <c r="D144" s="271"/>
      <c r="E144" s="271"/>
      <c r="F144" s="272"/>
      <c r="G144" s="1"/>
      <c r="H144" s="1"/>
    </row>
    <row r="145" spans="1:8" x14ac:dyDescent="0.25">
      <c r="A145" s="65"/>
      <c r="B145" s="270"/>
      <c r="C145" s="271" t="s">
        <v>39</v>
      </c>
      <c r="D145" s="271"/>
      <c r="E145" s="271"/>
      <c r="F145" s="272"/>
      <c r="G145" s="1"/>
      <c r="H145" s="1"/>
    </row>
    <row r="146" spans="1:8" x14ac:dyDescent="0.25">
      <c r="A146" s="65"/>
      <c r="B146" s="270"/>
      <c r="C146" s="271"/>
      <c r="D146" s="271"/>
      <c r="E146" s="271"/>
      <c r="F146" s="272"/>
      <c r="G146" s="1"/>
      <c r="H146" s="1"/>
    </row>
    <row r="147" spans="1:8" x14ac:dyDescent="0.25">
      <c r="A147" s="65"/>
      <c r="B147" s="270"/>
      <c r="C147" s="271"/>
      <c r="D147" s="271"/>
      <c r="E147" s="271"/>
      <c r="F147" s="272"/>
      <c r="G147" s="1"/>
      <c r="H147" s="1"/>
    </row>
    <row r="148" spans="1:8" x14ac:dyDescent="0.25">
      <c r="A148" s="65"/>
      <c r="B148" s="270"/>
      <c r="C148" s="271"/>
      <c r="D148" s="271"/>
      <c r="E148" s="271"/>
      <c r="F148" s="272"/>
      <c r="G148" s="1"/>
      <c r="H148" s="1"/>
    </row>
    <row r="149" spans="1:8" x14ac:dyDescent="0.25">
      <c r="A149" s="65"/>
      <c r="B149" s="270"/>
      <c r="C149" s="271"/>
      <c r="D149" s="271"/>
      <c r="E149" s="271"/>
      <c r="F149" s="272"/>
      <c r="G149" s="1"/>
      <c r="H149" s="1"/>
    </row>
    <row r="150" spans="1:8" x14ac:dyDescent="0.25">
      <c r="A150" s="65"/>
      <c r="B150" s="273"/>
      <c r="C150" s="49"/>
      <c r="D150" s="49"/>
      <c r="E150" s="49"/>
      <c r="F150" s="50"/>
      <c r="G150" s="1"/>
      <c r="H150" s="1"/>
    </row>
    <row r="151" spans="1:8" x14ac:dyDescent="0.25">
      <c r="A151" s="65"/>
      <c r="B151" s="298" t="s">
        <v>165</v>
      </c>
      <c r="C151" s="271"/>
      <c r="D151" s="271"/>
      <c r="E151" s="271"/>
      <c r="F151" s="271"/>
      <c r="G151" s="1"/>
      <c r="H151" s="1"/>
    </row>
    <row r="152" spans="1:8" x14ac:dyDescent="0.25">
      <c r="A152" s="65"/>
      <c r="B152" s="65"/>
      <c r="C152" s="65"/>
      <c r="D152" s="65"/>
      <c r="E152" s="65"/>
      <c r="F152" s="65"/>
      <c r="G152" s="1"/>
      <c r="H152" s="1"/>
    </row>
    <row r="153" spans="1:8" x14ac:dyDescent="0.25">
      <c r="A153" s="1"/>
      <c r="B153" s="1"/>
      <c r="C153" s="1"/>
      <c r="D153" s="1"/>
      <c r="E153" s="1"/>
      <c r="F153" s="1"/>
      <c r="G153" s="1"/>
      <c r="H153" s="1"/>
    </row>
    <row r="154" spans="1:8" x14ac:dyDescent="0.25">
      <c r="A154" s="1"/>
      <c r="B154" s="1"/>
      <c r="C154" s="1"/>
      <c r="D154" s="1"/>
      <c r="E154" s="1"/>
      <c r="F154" s="1"/>
      <c r="G154" s="1"/>
      <c r="H154" s="1"/>
    </row>
    <row r="155" spans="1:8" x14ac:dyDescent="0.25">
      <c r="A155" s="1"/>
      <c r="B155" s="1"/>
      <c r="C155" s="1"/>
      <c r="D155" s="1"/>
      <c r="E155" s="1"/>
      <c r="F155" s="1"/>
      <c r="G155" s="1"/>
      <c r="H155" s="1"/>
    </row>
    <row r="156" spans="1:8" x14ac:dyDescent="0.25">
      <c r="A156" s="1"/>
      <c r="B156" s="1"/>
      <c r="C156" s="1"/>
      <c r="D156" s="1"/>
      <c r="E156" s="1"/>
      <c r="F156" s="1"/>
      <c r="G156" s="1"/>
      <c r="H156" s="1"/>
    </row>
    <row r="157" spans="1:8" x14ac:dyDescent="0.25">
      <c r="A157" s="1"/>
      <c r="B157" s="1"/>
      <c r="C157" s="1"/>
      <c r="D157" s="1"/>
      <c r="E157" s="1"/>
      <c r="F157" s="1"/>
      <c r="G157" s="1"/>
      <c r="H157" s="1"/>
    </row>
    <row r="158" spans="1:8" x14ac:dyDescent="0.25">
      <c r="A158" s="1"/>
      <c r="B158" s="1"/>
      <c r="C158" s="1"/>
      <c r="D158" s="1"/>
      <c r="E158" s="1"/>
      <c r="F158" s="1"/>
      <c r="G158" s="1"/>
      <c r="H158" s="1"/>
    </row>
    <row r="159" spans="1:8" x14ac:dyDescent="0.25">
      <c r="A159" s="1"/>
      <c r="B159" s="1"/>
      <c r="C159" s="1"/>
      <c r="D159" s="1"/>
      <c r="E159" s="1"/>
      <c r="F159" s="1"/>
      <c r="G159" s="1"/>
      <c r="H159" s="1"/>
    </row>
    <row r="160" spans="1:8" x14ac:dyDescent="0.25">
      <c r="A160" s="1"/>
      <c r="B160" s="1"/>
      <c r="C160" s="1"/>
      <c r="D160" s="1"/>
      <c r="E160" s="1"/>
      <c r="F160" s="1"/>
      <c r="G160" s="1"/>
      <c r="H160" s="1"/>
    </row>
    <row r="161" spans="1:8" x14ac:dyDescent="0.25">
      <c r="A161" s="1"/>
      <c r="B161" s="1"/>
      <c r="C161" s="1"/>
      <c r="D161" s="1"/>
      <c r="E161" s="1"/>
      <c r="F161" s="1"/>
      <c r="G161" s="1"/>
      <c r="H161" s="1"/>
    </row>
    <row r="162" spans="1:8" x14ac:dyDescent="0.25">
      <c r="A162" s="1"/>
      <c r="B162" s="1"/>
      <c r="C162" s="1"/>
      <c r="D162" s="1"/>
      <c r="E162" s="1"/>
      <c r="F162" s="1"/>
      <c r="G162" s="1"/>
      <c r="H162" s="1"/>
    </row>
    <row r="163" spans="1:8" x14ac:dyDescent="0.25">
      <c r="A163" s="1"/>
      <c r="B163" s="1"/>
      <c r="C163" s="1"/>
      <c r="D163" s="1"/>
      <c r="E163" s="1"/>
      <c r="F163" s="1"/>
      <c r="G163" s="1"/>
      <c r="H163" s="1"/>
    </row>
    <row r="164" spans="1:8" x14ac:dyDescent="0.25">
      <c r="A164" s="1"/>
      <c r="B164" s="1"/>
      <c r="C164" s="1"/>
      <c r="D164" s="1"/>
      <c r="E164" s="1"/>
      <c r="F164" s="1"/>
      <c r="G164" s="1"/>
      <c r="H164" s="1"/>
    </row>
    <row r="165" spans="1:8" x14ac:dyDescent="0.25">
      <c r="A165" s="1"/>
      <c r="B165" s="1"/>
      <c r="C165" s="1"/>
      <c r="D165" s="1"/>
      <c r="E165" s="1"/>
      <c r="F165" s="1"/>
      <c r="G165" s="1"/>
      <c r="H165" s="1"/>
    </row>
    <row r="166" spans="1:8" x14ac:dyDescent="0.25">
      <c r="A166" s="1"/>
      <c r="B166" s="1"/>
      <c r="C166" s="1"/>
      <c r="D166" s="1"/>
      <c r="E166" s="1"/>
      <c r="F166" s="1"/>
      <c r="G166" s="1"/>
      <c r="H166" s="1"/>
    </row>
    <row r="167" spans="1:8" x14ac:dyDescent="0.25">
      <c r="A167" s="1"/>
      <c r="B167" s="1"/>
      <c r="C167" s="1"/>
      <c r="D167" s="1"/>
      <c r="E167" s="1"/>
      <c r="F167" s="1"/>
      <c r="G167" s="1"/>
      <c r="H167" s="1"/>
    </row>
    <row r="168" spans="1:8" x14ac:dyDescent="0.25">
      <c r="A168" s="1"/>
      <c r="B168" s="1"/>
      <c r="C168" s="1"/>
      <c r="D168" s="1"/>
      <c r="E168" s="1"/>
      <c r="F168" s="1"/>
      <c r="G168" s="1"/>
      <c r="H168" s="1"/>
    </row>
  </sheetData>
  <sheetProtection algorithmName="SHA-512" hashValue="/Ga/PanfuDZ+w8f4qZMgtajVO7vj4yOWItqw1I4rR6lX/kUiSR3wib7wyw/VdAnddm6ecpU28WGCvddeLftAUg==" saltValue="u2odWRFNyW5xjnNLs05zIg==" spinCount="100000" sheet="1" objects="1" scenarios="1" selectLockedCells="1"/>
  <pageMargins left="0.70866141732283472" right="0.70866141732283472" top="0.74803149606299213" bottom="0.74803149606299213" header="0.31496062992125984" footer="0.31496062992125984"/>
  <pageSetup paperSize="9" scale="90"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A1:I106"/>
  <sheetViews>
    <sheetView showGridLines="0" topLeftCell="A54" workbookViewId="0">
      <selection activeCell="C93" sqref="C93"/>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s>
  <sheetData>
    <row r="1" spans="1:9" ht="36" customHeight="1" x14ac:dyDescent="0.25"/>
    <row r="2" spans="1:9" ht="23.25" x14ac:dyDescent="0.35">
      <c r="A2" s="274" t="s">
        <v>146</v>
      </c>
      <c r="B2" s="275"/>
      <c r="C2" s="275"/>
      <c r="D2" s="275"/>
      <c r="E2" s="275"/>
      <c r="F2" s="275"/>
      <c r="G2" s="276"/>
    </row>
    <row r="3" spans="1:9" ht="12.75" customHeight="1" x14ac:dyDescent="0.25">
      <c r="A3" s="73"/>
      <c r="B3" s="1"/>
      <c r="C3" s="1"/>
      <c r="D3" s="1"/>
      <c r="E3" s="1"/>
      <c r="F3" s="1"/>
      <c r="G3" s="1"/>
      <c r="H3" s="75"/>
      <c r="I3" s="75"/>
    </row>
    <row r="4" spans="1:9" ht="13.5" customHeight="1" x14ac:dyDescent="0.25">
      <c r="A4" s="73"/>
      <c r="B4" s="163" t="s">
        <v>112</v>
      </c>
      <c r="C4" s="212"/>
      <c r="D4" s="212"/>
      <c r="E4" s="213"/>
      <c r="F4" s="171"/>
      <c r="G4" s="1"/>
      <c r="H4" s="75"/>
      <c r="I4" s="75"/>
    </row>
    <row r="5" spans="1:9" ht="13.5" customHeight="1" x14ac:dyDescent="0.25">
      <c r="A5" s="73"/>
      <c r="B5" s="166" t="s">
        <v>1</v>
      </c>
      <c r="C5" s="214"/>
      <c r="D5" s="214"/>
      <c r="E5" s="215"/>
      <c r="F5" s="171"/>
      <c r="G5" s="1"/>
      <c r="H5" s="75"/>
      <c r="I5" s="75"/>
    </row>
    <row r="6" spans="1:9" ht="12.75" customHeight="1" x14ac:dyDescent="0.25">
      <c r="A6" s="73"/>
      <c r="B6" s="171"/>
      <c r="C6" s="171"/>
      <c r="D6" s="171"/>
      <c r="E6" s="171"/>
      <c r="F6" s="171"/>
      <c r="G6" s="1"/>
      <c r="H6" s="75"/>
      <c r="I6" s="75"/>
    </row>
    <row r="7" spans="1:9" ht="12.75" customHeight="1" x14ac:dyDescent="0.25">
      <c r="A7" s="73"/>
      <c r="B7" s="171" t="s">
        <v>143</v>
      </c>
      <c r="C7" s="171"/>
      <c r="D7" s="171"/>
      <c r="E7" s="171"/>
      <c r="F7" s="171"/>
      <c r="G7" s="1"/>
      <c r="H7" s="75"/>
      <c r="I7" s="75"/>
    </row>
    <row r="8" spans="1:9" ht="12.75" customHeight="1" x14ac:dyDescent="0.25">
      <c r="A8" s="73"/>
      <c r="B8" s="171"/>
      <c r="C8" s="171"/>
      <c r="D8" s="171"/>
      <c r="E8" s="277" t="s">
        <v>88</v>
      </c>
      <c r="F8" s="278">
        <v>0</v>
      </c>
      <c r="G8" s="1"/>
      <c r="H8" s="75"/>
      <c r="I8" s="75"/>
    </row>
    <row r="9" spans="1:9" ht="12.75" customHeight="1" x14ac:dyDescent="0.25">
      <c r="A9" s="73"/>
      <c r="B9" s="171"/>
      <c r="C9" s="171"/>
      <c r="D9" s="171"/>
      <c r="E9" s="277" t="s">
        <v>89</v>
      </c>
      <c r="F9" s="278">
        <v>0</v>
      </c>
      <c r="G9" s="1"/>
      <c r="H9" s="75"/>
      <c r="I9" s="75"/>
    </row>
    <row r="10" spans="1:9" ht="12.75" customHeight="1" x14ac:dyDescent="0.25">
      <c r="A10" s="73"/>
      <c r="B10" s="171"/>
      <c r="C10" s="171"/>
      <c r="D10" s="171"/>
      <c r="E10" s="277" t="s">
        <v>90</v>
      </c>
      <c r="F10" s="278">
        <v>0</v>
      </c>
      <c r="G10" s="1"/>
      <c r="H10" s="75"/>
      <c r="I10" s="75"/>
    </row>
    <row r="11" spans="1:9" ht="12.75" customHeight="1" x14ac:dyDescent="0.25">
      <c r="A11" s="73"/>
      <c r="B11" s="171"/>
      <c r="C11" s="171"/>
      <c r="D11" s="171"/>
      <c r="E11" s="277" t="s">
        <v>91</v>
      </c>
      <c r="F11" s="278">
        <v>0</v>
      </c>
      <c r="G11" s="1"/>
      <c r="H11" s="75"/>
      <c r="I11" s="75"/>
    </row>
    <row r="12" spans="1:9" ht="9.75" customHeight="1" x14ac:dyDescent="0.25">
      <c r="A12" s="73"/>
      <c r="B12" s="171"/>
      <c r="C12" s="171"/>
      <c r="D12" s="171"/>
      <c r="E12" s="277"/>
      <c r="F12" s="179"/>
      <c r="G12" s="1"/>
      <c r="H12" s="75"/>
      <c r="I12" s="75"/>
    </row>
    <row r="13" spans="1:9" ht="12.75" customHeight="1" x14ac:dyDescent="0.25">
      <c r="A13" s="73"/>
      <c r="B13" s="174" t="s">
        <v>92</v>
      </c>
      <c r="C13" s="171"/>
      <c r="D13" s="171"/>
      <c r="E13" s="277"/>
      <c r="F13" s="279">
        <v>0</v>
      </c>
      <c r="G13" s="1"/>
      <c r="H13" s="75"/>
      <c r="I13" s="75"/>
    </row>
    <row r="14" spans="1:9" ht="12.75" customHeight="1" x14ac:dyDescent="0.25">
      <c r="A14" s="73"/>
      <c r="B14" s="171" t="s">
        <v>93</v>
      </c>
      <c r="C14" s="171"/>
      <c r="D14" s="171"/>
      <c r="E14" s="277"/>
      <c r="F14" s="279">
        <v>0</v>
      </c>
      <c r="G14" s="1"/>
      <c r="H14" s="75"/>
      <c r="I14" s="75"/>
    </row>
    <row r="15" spans="1:9" ht="10.5" customHeight="1" x14ac:dyDescent="0.25">
      <c r="A15" s="73"/>
      <c r="B15" s="171"/>
      <c r="C15" s="277"/>
      <c r="D15" s="179" t="s">
        <v>39</v>
      </c>
      <c r="E15" s="171"/>
      <c r="F15" s="171"/>
      <c r="G15" s="1"/>
      <c r="H15" s="75"/>
      <c r="I15" s="75"/>
    </row>
    <row r="16" spans="1:9" ht="12.75" customHeight="1" x14ac:dyDescent="0.25">
      <c r="A16" s="73" t="s">
        <v>94</v>
      </c>
      <c r="B16" s="171"/>
      <c r="C16" s="277"/>
      <c r="D16" s="179" t="s">
        <v>39</v>
      </c>
      <c r="E16" s="171"/>
      <c r="F16" s="171"/>
      <c r="G16" s="1"/>
      <c r="H16" s="75"/>
      <c r="I16" s="75"/>
    </row>
    <row r="17" spans="1:9" ht="9.75" customHeight="1" x14ac:dyDescent="0.25">
      <c r="A17" s="73"/>
      <c r="B17" s="171"/>
      <c r="C17" s="74"/>
      <c r="D17" s="74"/>
      <c r="E17" s="74"/>
      <c r="F17" s="74"/>
      <c r="G17" s="74"/>
      <c r="H17" s="75"/>
      <c r="I17" s="75"/>
    </row>
    <row r="18" spans="1:9" ht="12.75" customHeight="1" x14ac:dyDescent="0.25">
      <c r="A18" s="74" t="s">
        <v>95</v>
      </c>
      <c r="B18" s="171"/>
      <c r="C18" s="74"/>
      <c r="D18" s="74"/>
      <c r="E18" s="74"/>
      <c r="F18" s="280">
        <f>F8-F13-F14</f>
        <v>0</v>
      </c>
      <c r="G18" s="74"/>
      <c r="H18" s="75"/>
      <c r="I18" s="75"/>
    </row>
    <row r="19" spans="1:9" ht="12.75" customHeight="1" thickBot="1" x14ac:dyDescent="0.3">
      <c r="A19" s="75" t="s">
        <v>96</v>
      </c>
      <c r="B19" s="174"/>
      <c r="C19" s="74"/>
      <c r="D19" s="74"/>
      <c r="E19" s="75"/>
      <c r="F19" s="247">
        <f>F9+F14</f>
        <v>0</v>
      </c>
      <c r="G19" s="74"/>
      <c r="H19" s="75"/>
      <c r="I19" s="75"/>
    </row>
    <row r="20" spans="1:9" ht="12.75" customHeight="1" thickTop="1" x14ac:dyDescent="0.25">
      <c r="A20" s="74" t="s">
        <v>97</v>
      </c>
      <c r="B20" s="171"/>
      <c r="C20" s="74"/>
      <c r="D20" s="74"/>
      <c r="E20" s="74"/>
      <c r="F20" s="248">
        <f>F18+F19</f>
        <v>0</v>
      </c>
      <c r="G20" s="74"/>
      <c r="H20" s="75"/>
      <c r="I20" s="75"/>
    </row>
    <row r="21" spans="1:9" ht="11.25" customHeight="1" x14ac:dyDescent="0.25">
      <c r="A21" s="171"/>
      <c r="B21" s="171"/>
      <c r="C21" s="74"/>
      <c r="D21" s="74"/>
      <c r="E21" s="74"/>
      <c r="F21" s="74"/>
      <c r="G21" s="74"/>
      <c r="H21" s="75"/>
      <c r="I21" s="75"/>
    </row>
    <row r="22" spans="1:9" x14ac:dyDescent="0.25">
      <c r="A22" s="73" t="s">
        <v>158</v>
      </c>
      <c r="B22" s="171"/>
      <c r="C22" s="74"/>
      <c r="D22" s="74"/>
      <c r="E22" s="74"/>
      <c r="F22" s="74"/>
      <c r="G22" s="74"/>
      <c r="H22" s="75"/>
      <c r="I22" s="75"/>
    </row>
    <row r="23" spans="1:9" ht="9.75" customHeight="1" x14ac:dyDescent="0.25">
      <c r="A23" s="171"/>
      <c r="B23" s="171"/>
      <c r="C23" s="74"/>
      <c r="D23" s="74"/>
      <c r="E23" s="100"/>
      <c r="F23" s="74"/>
      <c r="G23" s="74"/>
      <c r="H23" s="75"/>
      <c r="I23" s="75"/>
    </row>
    <row r="24" spans="1:9" ht="13.5" customHeight="1" x14ac:dyDescent="0.25">
      <c r="A24" s="171" t="s">
        <v>5</v>
      </c>
      <c r="B24" s="171"/>
      <c r="C24" s="74"/>
      <c r="D24" s="249">
        <v>0</v>
      </c>
      <c r="E24" s="173">
        <f>D24*parameters!C3/12</f>
        <v>0</v>
      </c>
      <c r="F24" s="74"/>
      <c r="G24" s="74"/>
      <c r="H24" s="75"/>
      <c r="I24" s="75"/>
    </row>
    <row r="25" spans="1:9" ht="12.75" customHeight="1" x14ac:dyDescent="0.25">
      <c r="A25" s="171" t="s">
        <v>6</v>
      </c>
      <c r="B25" s="171"/>
      <c r="C25" s="74"/>
      <c r="D25" s="75"/>
      <c r="E25" s="223"/>
      <c r="F25" s="74"/>
      <c r="G25" s="74"/>
      <c r="H25" s="75"/>
      <c r="I25" s="75"/>
    </row>
    <row r="26" spans="1:9" ht="12.75" customHeight="1" x14ac:dyDescent="0.25">
      <c r="A26" s="73">
        <v>1</v>
      </c>
      <c r="B26" s="171" t="s">
        <v>7</v>
      </c>
      <c r="C26" s="74"/>
      <c r="D26" s="250">
        <v>0</v>
      </c>
      <c r="E26" s="173">
        <f>IF(D26=0,0,(D26/D27)*parameters!C3/12)</f>
        <v>0</v>
      </c>
      <c r="F26" s="74"/>
      <c r="G26" s="74"/>
      <c r="H26" s="75"/>
      <c r="I26" s="75"/>
    </row>
    <row r="27" spans="1:9" ht="13.5" customHeight="1" x14ac:dyDescent="0.25">
      <c r="A27" s="171"/>
      <c r="B27" s="171" t="s">
        <v>8</v>
      </c>
      <c r="C27" s="74"/>
      <c r="D27" s="251">
        <v>0</v>
      </c>
      <c r="E27" s="223"/>
      <c r="F27" s="74"/>
      <c r="G27" s="74"/>
      <c r="H27" s="75"/>
      <c r="I27" s="75"/>
    </row>
    <row r="28" spans="1:9" ht="12.75" customHeight="1" x14ac:dyDescent="0.25">
      <c r="A28" s="73">
        <v>2</v>
      </c>
      <c r="B28" s="171" t="s">
        <v>7</v>
      </c>
      <c r="C28" s="74"/>
      <c r="D28" s="250">
        <v>0</v>
      </c>
      <c r="E28" s="173">
        <f>IF(D28=0,0,(D28/D29)*parameters!C3/12)</f>
        <v>0</v>
      </c>
      <c r="F28" s="74"/>
      <c r="G28" s="74"/>
      <c r="H28" s="75"/>
      <c r="I28" s="75"/>
    </row>
    <row r="29" spans="1:9" ht="13.5" customHeight="1" x14ac:dyDescent="0.25">
      <c r="A29" s="171"/>
      <c r="B29" s="171" t="s">
        <v>8</v>
      </c>
      <c r="C29" s="74"/>
      <c r="D29" s="252">
        <v>0</v>
      </c>
      <c r="E29" s="223"/>
      <c r="F29" s="74"/>
      <c r="G29" s="74"/>
      <c r="H29" s="75"/>
      <c r="I29" s="75"/>
    </row>
    <row r="30" spans="1:9" ht="9.75" customHeight="1" x14ac:dyDescent="0.25">
      <c r="A30" s="171"/>
      <c r="B30" s="171"/>
      <c r="C30" s="74"/>
      <c r="D30" s="74"/>
      <c r="E30" s="74"/>
      <c r="F30" s="74"/>
      <c r="G30" s="74"/>
      <c r="H30" s="75"/>
      <c r="I30" s="75"/>
    </row>
    <row r="31" spans="1:9" ht="12.75" customHeight="1" x14ac:dyDescent="0.25">
      <c r="A31" s="171" t="s">
        <v>98</v>
      </c>
      <c r="B31" s="171"/>
      <c r="C31" s="74"/>
      <c r="D31" s="74"/>
      <c r="E31" s="74"/>
      <c r="F31" s="95">
        <f>IF((E24+E26+E28)&lt;=parameters!C3,(E24+E26+E28),parameters!C3)</f>
        <v>0</v>
      </c>
      <c r="G31" s="73" t="s">
        <v>10</v>
      </c>
      <c r="H31" s="75"/>
      <c r="I31" s="75"/>
    </row>
    <row r="32" spans="1:9" ht="11.25" customHeight="1" x14ac:dyDescent="0.25">
      <c r="A32" s="171"/>
      <c r="B32" s="171"/>
      <c r="C32" s="74"/>
      <c r="D32" s="74"/>
      <c r="E32" s="74"/>
      <c r="F32" s="74"/>
      <c r="G32" s="74"/>
      <c r="H32" s="75"/>
      <c r="I32" s="75"/>
    </row>
    <row r="33" spans="1:9" x14ac:dyDescent="0.25">
      <c r="A33" s="73" t="s">
        <v>159</v>
      </c>
      <c r="B33" s="171"/>
      <c r="C33" s="74"/>
      <c r="D33" s="74"/>
      <c r="E33" s="74"/>
      <c r="F33" s="74"/>
      <c r="G33" s="74"/>
      <c r="H33" s="75"/>
      <c r="I33" s="75"/>
    </row>
    <row r="34" spans="1:9" ht="9.75" customHeight="1" x14ac:dyDescent="0.25">
      <c r="A34" s="171"/>
      <c r="B34" s="171"/>
      <c r="C34" s="74"/>
      <c r="D34" s="74"/>
      <c r="E34" s="74"/>
      <c r="F34" s="74"/>
      <c r="G34" s="74"/>
      <c r="H34" s="75"/>
      <c r="I34" s="75"/>
    </row>
    <row r="35" spans="1:9" ht="12.75" customHeight="1" x14ac:dyDescent="0.25">
      <c r="A35" s="171" t="s">
        <v>12</v>
      </c>
      <c r="B35" s="171"/>
      <c r="C35" s="74"/>
      <c r="D35" s="74"/>
      <c r="E35" s="74"/>
      <c r="F35" s="74"/>
      <c r="G35" s="74"/>
      <c r="H35" s="75"/>
      <c r="I35" s="75"/>
    </row>
    <row r="36" spans="1:9" ht="15.75" thickBot="1" x14ac:dyDescent="0.3">
      <c r="A36" s="171" t="s">
        <v>13</v>
      </c>
      <c r="B36" s="171"/>
      <c r="C36" s="74"/>
      <c r="D36" s="74"/>
      <c r="E36" s="74"/>
      <c r="F36" s="253">
        <v>0</v>
      </c>
      <c r="G36" s="73" t="s">
        <v>14</v>
      </c>
      <c r="H36" s="75"/>
      <c r="I36" s="75"/>
    </row>
    <row r="37" spans="1:9" ht="11.25" customHeight="1" thickTop="1" x14ac:dyDescent="0.25">
      <c r="A37" s="171"/>
      <c r="B37" s="171"/>
      <c r="C37" s="74"/>
      <c r="D37" s="74"/>
      <c r="E37" s="74"/>
      <c r="F37" s="74"/>
      <c r="G37" s="74"/>
      <c r="H37" s="75"/>
      <c r="I37" s="75"/>
    </row>
    <row r="38" spans="1:9" ht="12.75" customHeight="1" x14ac:dyDescent="0.25">
      <c r="A38" s="73" t="s">
        <v>15</v>
      </c>
      <c r="B38" s="171"/>
      <c r="C38" s="74"/>
      <c r="D38" s="74"/>
      <c r="E38" s="74"/>
      <c r="F38" s="281">
        <f>IF(F31-F36&lt;=0,0,F31-F36)</f>
        <v>0</v>
      </c>
      <c r="G38" s="73" t="s">
        <v>16</v>
      </c>
      <c r="H38" s="75"/>
      <c r="I38" s="282"/>
    </row>
    <row r="39" spans="1:9" ht="12.75" customHeight="1" x14ac:dyDescent="0.25">
      <c r="A39" s="74" t="s">
        <v>17</v>
      </c>
      <c r="B39" s="74"/>
      <c r="C39" s="74"/>
      <c r="D39" s="74"/>
      <c r="E39" s="74"/>
      <c r="F39" s="100">
        <f>IF(F31-F36&lt;=0,0,IF(F31-F36&gt;=F20*parameters!C6,F20*parameters!C6,F31-F36))</f>
        <v>0</v>
      </c>
      <c r="G39" s="74" t="s">
        <v>18</v>
      </c>
      <c r="H39" s="75"/>
      <c r="I39" s="283"/>
    </row>
    <row r="40" spans="1:9" ht="9.75" customHeight="1" x14ac:dyDescent="0.25">
      <c r="A40" s="171"/>
      <c r="B40" s="171"/>
      <c r="C40" s="74"/>
      <c r="D40" s="74"/>
      <c r="E40" s="74"/>
      <c r="F40" s="95"/>
      <c r="G40" s="74"/>
      <c r="H40" s="75"/>
      <c r="I40" s="283"/>
    </row>
    <row r="41" spans="1:9" ht="12.75" customHeight="1" x14ac:dyDescent="0.25">
      <c r="A41" s="73" t="s">
        <v>19</v>
      </c>
      <c r="B41" s="171"/>
      <c r="C41" s="74"/>
      <c r="D41" s="74"/>
      <c r="E41" s="74"/>
      <c r="F41" s="74"/>
      <c r="G41" s="74"/>
      <c r="H41" s="75"/>
      <c r="I41" s="75"/>
    </row>
    <row r="42" spans="1:9" ht="7.5" customHeight="1" x14ac:dyDescent="0.25">
      <c r="A42" s="171"/>
      <c r="B42" s="171"/>
      <c r="C42" s="74"/>
      <c r="D42" s="74"/>
      <c r="E42" s="74"/>
      <c r="F42" s="74"/>
      <c r="G42" s="74"/>
      <c r="H42" s="75"/>
      <c r="I42" s="75"/>
    </row>
    <row r="43" spans="1:9" ht="12.75" customHeight="1" x14ac:dyDescent="0.25">
      <c r="A43" s="171" t="s">
        <v>20</v>
      </c>
      <c r="B43" s="171"/>
      <c r="C43" s="74"/>
      <c r="D43" s="74"/>
      <c r="E43" s="74"/>
      <c r="F43" s="100">
        <f>F20</f>
        <v>0</v>
      </c>
      <c r="G43" s="74"/>
      <c r="H43" s="75"/>
      <c r="I43" s="75"/>
    </row>
    <row r="44" spans="1:9" ht="14.25" customHeight="1" thickBot="1" x14ac:dyDescent="0.3">
      <c r="A44" s="171" t="s">
        <v>21</v>
      </c>
      <c r="B44" s="171"/>
      <c r="C44" s="74"/>
      <c r="D44" s="74"/>
      <c r="E44" s="74"/>
      <c r="F44" s="101">
        <f>F38</f>
        <v>0</v>
      </c>
      <c r="G44" s="73" t="s">
        <v>16</v>
      </c>
      <c r="H44" s="75"/>
      <c r="I44" s="75"/>
    </row>
    <row r="45" spans="1:9" ht="14.25" customHeight="1" thickTop="1" x14ac:dyDescent="0.25">
      <c r="A45" s="171" t="s">
        <v>22</v>
      </c>
      <c r="B45" s="171"/>
      <c r="C45" s="74"/>
      <c r="D45" s="74"/>
      <c r="E45" s="74"/>
      <c r="F45" s="100">
        <f>IF(F43-F44&lt;=0,0,F43-F44)</f>
        <v>0</v>
      </c>
      <c r="G45" s="74"/>
      <c r="H45" s="75"/>
      <c r="I45" s="75"/>
    </row>
    <row r="46" spans="1:9" ht="9.75" customHeight="1" x14ac:dyDescent="0.25">
      <c r="A46" s="171"/>
      <c r="B46" s="171"/>
      <c r="C46" s="74"/>
      <c r="D46" s="74"/>
      <c r="E46" s="74"/>
      <c r="F46" s="74"/>
      <c r="G46" s="74"/>
      <c r="H46" s="75"/>
      <c r="I46" s="75"/>
    </row>
    <row r="47" spans="1:9" ht="12.75" customHeight="1" x14ac:dyDescent="0.25">
      <c r="A47" s="171" t="s">
        <v>23</v>
      </c>
      <c r="B47" s="171"/>
      <c r="C47" s="74"/>
      <c r="D47" s="100">
        <f>F45</f>
        <v>0</v>
      </c>
      <c r="E47" s="74" t="str">
        <f>parameters!G13</f>
        <v>x 57,60% (E)</v>
      </c>
      <c r="F47" s="100">
        <f>F45*parameters!C13</f>
        <v>0</v>
      </c>
      <c r="G47" s="74"/>
      <c r="H47" s="75"/>
      <c r="I47" s="75"/>
    </row>
    <row r="48" spans="1:9" ht="15.75" thickBot="1" x14ac:dyDescent="0.3">
      <c r="A48" s="171" t="s">
        <v>24</v>
      </c>
      <c r="B48" s="171"/>
      <c r="C48" s="74"/>
      <c r="D48" s="74"/>
      <c r="E48" s="74"/>
      <c r="F48" s="101">
        <f>F44</f>
        <v>0</v>
      </c>
      <c r="G48" s="74"/>
      <c r="H48" s="75"/>
      <c r="I48" s="75"/>
    </row>
    <row r="49" spans="1:9" ht="15.75" thickTop="1" x14ac:dyDescent="0.25">
      <c r="A49" s="181" t="s">
        <v>37</v>
      </c>
      <c r="B49" s="171"/>
      <c r="C49" s="74"/>
      <c r="D49" s="74"/>
      <c r="E49" s="74"/>
      <c r="F49" s="95">
        <f>IF(F47-F48&lt;=0,0,F47-F48)</f>
        <v>0</v>
      </c>
      <c r="G49" s="74"/>
      <c r="H49" s="75"/>
      <c r="I49" s="75"/>
    </row>
    <row r="50" spans="1:9" x14ac:dyDescent="0.25">
      <c r="A50" s="181"/>
      <c r="B50" s="171"/>
      <c r="C50" s="74"/>
      <c r="D50" s="74"/>
      <c r="E50" s="74"/>
      <c r="F50" s="95"/>
      <c r="G50" s="74"/>
      <c r="H50" s="75"/>
      <c r="I50" s="75"/>
    </row>
    <row r="51" spans="1:9" x14ac:dyDescent="0.25">
      <c r="A51" s="181"/>
      <c r="B51" s="298" t="s">
        <v>165</v>
      </c>
      <c r="C51" s="74"/>
      <c r="D51" s="74"/>
      <c r="E51" s="74"/>
      <c r="F51" s="95"/>
      <c r="G51" s="74"/>
      <c r="H51" s="75"/>
      <c r="I51" s="75"/>
    </row>
    <row r="52" spans="1:9" x14ac:dyDescent="0.25">
      <c r="A52" s="181"/>
      <c r="B52" s="171"/>
      <c r="C52" s="74"/>
      <c r="D52" s="74"/>
      <c r="E52" s="74"/>
      <c r="F52" s="95"/>
      <c r="G52" s="74"/>
      <c r="H52" s="75"/>
      <c r="I52" s="75"/>
    </row>
    <row r="53" spans="1:9" x14ac:dyDescent="0.25">
      <c r="A53" s="181"/>
      <c r="B53" s="171"/>
      <c r="C53" s="74"/>
      <c r="D53" s="74"/>
      <c r="E53" s="74"/>
      <c r="F53" s="95"/>
      <c r="G53" s="74"/>
      <c r="H53" s="75"/>
      <c r="I53" s="75"/>
    </row>
    <row r="54" spans="1:9" ht="12.75" customHeight="1" x14ac:dyDescent="0.25">
      <c r="A54" s="171"/>
      <c r="B54" s="171"/>
      <c r="C54" s="74"/>
      <c r="D54" s="74"/>
      <c r="E54" s="74"/>
      <c r="F54" s="74"/>
      <c r="G54" s="74"/>
      <c r="H54" s="75"/>
      <c r="I54" s="75"/>
    </row>
    <row r="55" spans="1:9" ht="14.25" customHeight="1" x14ac:dyDescent="0.25">
      <c r="A55" s="171"/>
      <c r="B55" s="171"/>
      <c r="C55" s="74"/>
      <c r="D55" s="74"/>
      <c r="E55" s="74"/>
      <c r="F55" s="74"/>
      <c r="G55" s="74"/>
      <c r="H55" s="75"/>
      <c r="I55" s="75"/>
    </row>
    <row r="56" spans="1:9" ht="9.75" customHeight="1" x14ac:dyDescent="0.25">
      <c r="A56" s="199"/>
      <c r="B56" s="199"/>
      <c r="C56" s="129"/>
      <c r="D56" s="129"/>
      <c r="E56" s="258"/>
      <c r="F56" s="129"/>
      <c r="G56" s="129"/>
      <c r="H56" s="75"/>
      <c r="I56" s="75"/>
    </row>
    <row r="57" spans="1:9" ht="28.5" customHeight="1" x14ac:dyDescent="0.25">
      <c r="A57" s="171"/>
      <c r="B57" s="171"/>
      <c r="C57" s="74"/>
      <c r="D57" s="74"/>
      <c r="E57" s="122"/>
      <c r="F57" s="74"/>
      <c r="G57" s="74"/>
      <c r="H57" s="75"/>
      <c r="I57" s="75"/>
    </row>
    <row r="58" spans="1:9" ht="12.75" customHeight="1" x14ac:dyDescent="0.25">
      <c r="A58" s="73" t="s">
        <v>166</v>
      </c>
      <c r="B58" s="171"/>
      <c r="C58" s="74"/>
      <c r="D58" s="74"/>
      <c r="E58" s="74"/>
      <c r="F58" s="74"/>
      <c r="G58" s="74"/>
      <c r="H58" s="75"/>
      <c r="I58" s="75"/>
    </row>
    <row r="59" spans="1:9" ht="9.75" customHeight="1" x14ac:dyDescent="0.25">
      <c r="A59" s="171"/>
      <c r="B59" s="171"/>
      <c r="C59" s="74"/>
      <c r="D59" s="74"/>
      <c r="E59" s="74"/>
      <c r="F59" s="74"/>
      <c r="G59" s="74"/>
      <c r="H59" s="75"/>
      <c r="I59" s="75"/>
    </row>
    <row r="60" spans="1:9" ht="12.75" customHeight="1" x14ac:dyDescent="0.25">
      <c r="A60" s="171" t="s">
        <v>20</v>
      </c>
      <c r="B60" s="171"/>
      <c r="C60" s="74"/>
      <c r="D60" s="74"/>
      <c r="E60" s="100">
        <f>F18</f>
        <v>0</v>
      </c>
      <c r="F60" s="74"/>
      <c r="G60" s="74"/>
      <c r="H60" s="75"/>
      <c r="I60" s="98"/>
    </row>
    <row r="61" spans="1:9" ht="12.75" customHeight="1" x14ac:dyDescent="0.25">
      <c r="A61" s="171" t="s">
        <v>31</v>
      </c>
      <c r="B61" s="171"/>
      <c r="C61" s="74"/>
      <c r="D61" s="74"/>
      <c r="E61" s="100">
        <f>F19</f>
        <v>0</v>
      </c>
      <c r="F61" s="74"/>
      <c r="G61" s="74"/>
      <c r="H61" s="75"/>
      <c r="I61" s="75"/>
    </row>
    <row r="62" spans="1:9" ht="14.25" customHeight="1" thickBot="1" x14ac:dyDescent="0.3">
      <c r="A62" s="171" t="s">
        <v>32</v>
      </c>
      <c r="B62" s="171"/>
      <c r="C62" s="74"/>
      <c r="D62" s="74"/>
      <c r="E62" s="101">
        <f>IF(F49&lt;0.1,0,F49)</f>
        <v>0</v>
      </c>
      <c r="F62" s="74"/>
      <c r="G62" s="74"/>
      <c r="H62" s="75"/>
      <c r="I62" s="75"/>
    </row>
    <row r="63" spans="1:9" ht="15.75" thickTop="1" x14ac:dyDescent="0.25">
      <c r="A63" s="171" t="s">
        <v>33</v>
      </c>
      <c r="B63" s="171"/>
      <c r="C63" s="74"/>
      <c r="D63" s="74"/>
      <c r="E63" s="100">
        <f>SUM(E60:E62)</f>
        <v>0</v>
      </c>
      <c r="F63" s="74"/>
      <c r="G63" s="74"/>
      <c r="H63" s="75"/>
      <c r="I63" s="75"/>
    </row>
    <row r="64" spans="1:9" ht="12.75" customHeight="1" x14ac:dyDescent="0.25">
      <c r="A64" s="171"/>
      <c r="B64" s="171"/>
      <c r="C64" s="74"/>
      <c r="D64" s="74"/>
      <c r="E64" s="74"/>
      <c r="F64" s="74"/>
      <c r="G64" s="74"/>
      <c r="H64" s="75"/>
      <c r="I64" s="75"/>
    </row>
    <row r="65" spans="1:9" ht="12.75" customHeight="1" x14ac:dyDescent="0.25">
      <c r="A65" s="171"/>
      <c r="B65" s="171"/>
      <c r="C65" s="74"/>
      <c r="D65" s="74"/>
      <c r="E65" s="74"/>
      <c r="F65" s="74"/>
      <c r="G65" s="74"/>
      <c r="H65" s="75"/>
      <c r="I65" s="75"/>
    </row>
    <row r="66" spans="1:9" ht="12" customHeight="1" x14ac:dyDescent="0.25">
      <c r="A66" s="171"/>
      <c r="B66" s="171"/>
      <c r="C66" s="74"/>
      <c r="D66" s="74"/>
      <c r="E66" s="74"/>
      <c r="F66" s="74"/>
      <c r="G66" s="74"/>
      <c r="H66" s="75"/>
      <c r="I66" s="75"/>
    </row>
    <row r="67" spans="1:9" x14ac:dyDescent="0.25">
      <c r="A67" s="259" t="s">
        <v>99</v>
      </c>
      <c r="B67" s="259"/>
      <c r="C67" s="259"/>
      <c r="D67" s="259"/>
      <c r="E67" s="260"/>
      <c r="F67" s="261"/>
      <c r="G67" s="129"/>
      <c r="H67" s="75"/>
      <c r="I67" s="75"/>
    </row>
    <row r="68" spans="1:9" ht="10.5" customHeight="1" x14ac:dyDescent="0.25">
      <c r="A68" s="126"/>
      <c r="B68" s="126"/>
      <c r="C68" s="126"/>
      <c r="D68" s="126"/>
      <c r="E68" s="128"/>
      <c r="F68" s="171"/>
      <c r="G68" s="74"/>
      <c r="H68" s="75"/>
      <c r="I68" s="75"/>
    </row>
    <row r="69" spans="1:9" ht="12.75" customHeight="1" x14ac:dyDescent="0.25">
      <c r="A69" s="126"/>
      <c r="B69" s="126" t="s">
        <v>100</v>
      </c>
      <c r="C69" s="126"/>
      <c r="D69" s="128">
        <f>F8-F18</f>
        <v>0</v>
      </c>
      <c r="E69" s="128"/>
      <c r="F69" s="95"/>
      <c r="G69" s="74"/>
      <c r="H69" s="75"/>
      <c r="I69" s="75"/>
    </row>
    <row r="70" spans="1:9" ht="12" customHeight="1" x14ac:dyDescent="0.25">
      <c r="A70" s="126"/>
      <c r="B70" s="126"/>
      <c r="C70" s="126"/>
      <c r="D70" s="126"/>
      <c r="E70" s="128"/>
      <c r="F70" s="171"/>
      <c r="G70" s="74"/>
      <c r="H70" s="75"/>
      <c r="I70" s="98"/>
    </row>
    <row r="71" spans="1:9" ht="12.75" customHeight="1" thickBot="1" x14ac:dyDescent="0.3">
      <c r="A71" s="126"/>
      <c r="B71" s="126" t="s">
        <v>101</v>
      </c>
      <c r="C71" s="126"/>
      <c r="D71" s="264">
        <f>F11-E62</f>
        <v>0</v>
      </c>
      <c r="E71" s="128"/>
      <c r="F71" s="95"/>
      <c r="G71" s="1"/>
    </row>
    <row r="72" spans="1:9" ht="15" customHeight="1" thickTop="1" x14ac:dyDescent="0.25">
      <c r="A72" s="265"/>
      <c r="B72" s="265" t="s">
        <v>102</v>
      </c>
      <c r="C72" s="265"/>
      <c r="D72" s="266">
        <f>SUM(D69:D71)</f>
        <v>0</v>
      </c>
      <c r="E72" s="266"/>
      <c r="F72" s="95"/>
      <c r="G72" s="1"/>
      <c r="I72" s="2"/>
    </row>
    <row r="73" spans="1:9" x14ac:dyDescent="0.25">
      <c r="A73" s="171"/>
      <c r="B73" s="171"/>
      <c r="C73" s="171"/>
      <c r="D73" s="171"/>
      <c r="E73" s="171"/>
      <c r="F73" s="171"/>
      <c r="G73" s="1"/>
    </row>
    <row r="74" spans="1:9" x14ac:dyDescent="0.25">
      <c r="A74" s="171"/>
      <c r="B74" s="171"/>
      <c r="C74" s="171"/>
      <c r="D74" s="171"/>
      <c r="E74" s="171"/>
      <c r="F74" s="171"/>
      <c r="G74" s="1"/>
    </row>
    <row r="75" spans="1:9" x14ac:dyDescent="0.25">
      <c r="A75" s="171"/>
      <c r="B75" s="171"/>
      <c r="C75" s="171"/>
      <c r="D75" s="171"/>
      <c r="E75" s="171"/>
      <c r="F75" s="171"/>
      <c r="G75" s="1"/>
    </row>
    <row r="76" spans="1:9" x14ac:dyDescent="0.25">
      <c r="A76" s="171"/>
      <c r="B76" s="171"/>
      <c r="C76" s="171"/>
      <c r="D76" s="171"/>
      <c r="E76" s="171"/>
      <c r="F76" s="171"/>
      <c r="G76" s="1"/>
    </row>
    <row r="77" spans="1:9" x14ac:dyDescent="0.25">
      <c r="A77" s="171"/>
      <c r="B77" s="200" t="s">
        <v>38</v>
      </c>
      <c r="C77" s="201"/>
      <c r="D77" s="201"/>
      <c r="E77" s="201"/>
      <c r="F77" s="202"/>
      <c r="G77" s="1"/>
    </row>
    <row r="78" spans="1:9" x14ac:dyDescent="0.25">
      <c r="A78" s="171"/>
      <c r="B78" s="203"/>
      <c r="C78" s="140"/>
      <c r="D78" s="140"/>
      <c r="E78" s="140"/>
      <c r="F78" s="204"/>
      <c r="G78" s="1"/>
    </row>
    <row r="79" spans="1:9" x14ac:dyDescent="0.25">
      <c r="A79" s="1"/>
      <c r="B79" s="6"/>
      <c r="C79" s="7"/>
      <c r="D79" s="7"/>
      <c r="E79" s="7"/>
      <c r="F79" s="8"/>
      <c r="G79" s="1"/>
    </row>
    <row r="80" spans="1:9" x14ac:dyDescent="0.25">
      <c r="A80" s="1"/>
      <c r="B80" s="6"/>
      <c r="C80" s="7"/>
      <c r="D80" s="7"/>
      <c r="E80" s="7"/>
      <c r="F80" s="8"/>
      <c r="G80" s="1"/>
    </row>
    <row r="81" spans="1:7" x14ac:dyDescent="0.25">
      <c r="A81" s="1"/>
      <c r="B81" s="6"/>
      <c r="C81" s="7"/>
      <c r="D81" s="7"/>
      <c r="E81" s="7"/>
      <c r="F81" s="8"/>
      <c r="G81" s="1"/>
    </row>
    <row r="82" spans="1:7" x14ac:dyDescent="0.25">
      <c r="A82" s="1"/>
      <c r="B82" s="6"/>
      <c r="C82" s="7"/>
      <c r="D82" s="7"/>
      <c r="E82" s="7"/>
      <c r="F82" s="8"/>
      <c r="G82" s="1"/>
    </row>
    <row r="83" spans="1:7" x14ac:dyDescent="0.25">
      <c r="A83" s="1"/>
      <c r="B83" s="6"/>
      <c r="C83" s="7"/>
      <c r="D83" s="7"/>
      <c r="E83" s="7"/>
      <c r="F83" s="8"/>
      <c r="G83" s="1"/>
    </row>
    <row r="84" spans="1:7" x14ac:dyDescent="0.25">
      <c r="A84" s="1"/>
      <c r="B84" s="6"/>
      <c r="C84" s="7"/>
      <c r="D84" s="7"/>
      <c r="E84" s="7"/>
      <c r="F84" s="8"/>
      <c r="G84" s="1"/>
    </row>
    <row r="85" spans="1:7" x14ac:dyDescent="0.25">
      <c r="A85" s="1"/>
      <c r="B85" s="6"/>
      <c r="C85" s="7"/>
      <c r="D85" s="7"/>
      <c r="E85" s="7"/>
      <c r="F85" s="8"/>
      <c r="G85" s="1"/>
    </row>
    <row r="86" spans="1:7" x14ac:dyDescent="0.25">
      <c r="A86" s="1"/>
      <c r="B86" s="6"/>
      <c r="C86" s="7"/>
      <c r="D86" s="7"/>
      <c r="E86" s="7"/>
      <c r="F86" s="8"/>
      <c r="G86" s="1"/>
    </row>
    <row r="87" spans="1:7" x14ac:dyDescent="0.25">
      <c r="A87" s="1"/>
      <c r="B87" s="6"/>
      <c r="C87" s="7"/>
      <c r="D87" s="7"/>
      <c r="E87" s="7"/>
      <c r="F87" s="8"/>
      <c r="G87" s="1"/>
    </row>
    <row r="88" spans="1:7" x14ac:dyDescent="0.25">
      <c r="A88" s="1"/>
      <c r="B88" s="6"/>
      <c r="C88" s="7"/>
      <c r="D88" s="7"/>
      <c r="E88" s="7"/>
      <c r="F88" s="8"/>
      <c r="G88" s="1"/>
    </row>
    <row r="89" spans="1:7" x14ac:dyDescent="0.25">
      <c r="A89" s="1"/>
      <c r="B89" s="6"/>
      <c r="C89" s="7"/>
      <c r="D89" s="7"/>
      <c r="E89" s="7"/>
      <c r="F89" s="8"/>
      <c r="G89" s="1"/>
    </row>
    <row r="90" spans="1:7" x14ac:dyDescent="0.25">
      <c r="A90" s="1"/>
      <c r="B90" s="6"/>
      <c r="C90" s="7"/>
      <c r="D90" s="7"/>
      <c r="E90" s="7"/>
      <c r="F90" s="8"/>
      <c r="G90" s="1"/>
    </row>
    <row r="91" spans="1:7" x14ac:dyDescent="0.25">
      <c r="A91" s="1"/>
      <c r="B91" s="6"/>
      <c r="C91" s="7"/>
      <c r="D91" s="7"/>
      <c r="E91" s="7"/>
      <c r="F91" s="8"/>
      <c r="G91" s="1"/>
    </row>
    <row r="92" spans="1:7" x14ac:dyDescent="0.25">
      <c r="A92" s="1"/>
      <c r="B92" s="9"/>
      <c r="C92" s="4"/>
      <c r="D92" s="4"/>
      <c r="E92" s="4"/>
      <c r="F92" s="5"/>
      <c r="G92" s="1"/>
    </row>
    <row r="93" spans="1:7" x14ac:dyDescent="0.25">
      <c r="A93" s="1"/>
      <c r="B93" s="298" t="s">
        <v>165</v>
      </c>
      <c r="C93" s="7"/>
      <c r="D93" s="7"/>
      <c r="E93" s="7"/>
      <c r="F93" s="7"/>
      <c r="G93" s="1"/>
    </row>
    <row r="94" spans="1:7" x14ac:dyDescent="0.25">
      <c r="A94" s="1"/>
      <c r="B94" s="7"/>
      <c r="C94" s="7"/>
      <c r="D94" s="7"/>
      <c r="E94" s="7"/>
      <c r="F94" s="7"/>
      <c r="G94" s="1"/>
    </row>
    <row r="95" spans="1:7" x14ac:dyDescent="0.25">
      <c r="A95" s="1"/>
      <c r="B95" s="7"/>
      <c r="C95" s="7"/>
      <c r="D95" s="7"/>
      <c r="E95" s="7"/>
      <c r="F95" s="7"/>
      <c r="G95" s="1"/>
    </row>
    <row r="96" spans="1:7" x14ac:dyDescent="0.25">
      <c r="A96" s="1"/>
      <c r="B96" s="7"/>
      <c r="C96" s="7"/>
      <c r="D96" s="7"/>
      <c r="E96" s="7"/>
      <c r="F96" s="7"/>
      <c r="G96" s="1"/>
    </row>
    <row r="97" spans="1:7" x14ac:dyDescent="0.25">
      <c r="A97" s="1"/>
      <c r="B97" s="7"/>
      <c r="C97" s="7"/>
      <c r="D97" s="7"/>
      <c r="E97" s="7"/>
      <c r="F97" s="7"/>
      <c r="G97" s="1"/>
    </row>
    <row r="98" spans="1:7" x14ac:dyDescent="0.25">
      <c r="A98" s="1"/>
      <c r="B98" s="7"/>
      <c r="C98" s="7"/>
      <c r="D98" s="7"/>
      <c r="E98" s="7"/>
      <c r="F98" s="7"/>
      <c r="G98" s="1"/>
    </row>
    <row r="99" spans="1:7" x14ac:dyDescent="0.25">
      <c r="A99" s="1"/>
      <c r="B99" s="7"/>
      <c r="C99" s="7"/>
      <c r="D99" s="7"/>
      <c r="E99" s="7"/>
      <c r="F99" s="7"/>
      <c r="G99" s="1"/>
    </row>
    <row r="100" spans="1:7" x14ac:dyDescent="0.25">
      <c r="A100" s="1"/>
      <c r="B100" s="7"/>
      <c r="C100" s="7"/>
      <c r="D100" s="7"/>
      <c r="E100" s="7"/>
      <c r="F100" s="7"/>
      <c r="G100" s="1"/>
    </row>
    <row r="101" spans="1:7" x14ac:dyDescent="0.25">
      <c r="A101" s="1"/>
      <c r="B101" s="7"/>
      <c r="C101" s="7"/>
      <c r="D101" s="7"/>
      <c r="E101" s="7"/>
      <c r="F101" s="7"/>
      <c r="G101" s="1"/>
    </row>
    <row r="102" spans="1:7" x14ac:dyDescent="0.25">
      <c r="A102" s="1"/>
      <c r="B102" s="7"/>
      <c r="C102" s="7"/>
      <c r="D102" s="7"/>
      <c r="E102" s="7"/>
      <c r="F102" s="7"/>
      <c r="G102" s="1"/>
    </row>
    <row r="103" spans="1:7" x14ac:dyDescent="0.25">
      <c r="A103" s="1"/>
      <c r="B103" s="7"/>
      <c r="C103" s="7"/>
      <c r="D103" s="7"/>
      <c r="E103" s="7"/>
      <c r="F103" s="7"/>
      <c r="G103" s="1"/>
    </row>
    <row r="104" spans="1:7" x14ac:dyDescent="0.25">
      <c r="A104" s="1"/>
      <c r="B104" s="7"/>
      <c r="C104" s="7"/>
      <c r="D104" s="7"/>
      <c r="E104" s="7"/>
      <c r="F104" s="7"/>
      <c r="G104" s="1"/>
    </row>
    <row r="105" spans="1:7" x14ac:dyDescent="0.25">
      <c r="A105" s="1"/>
      <c r="B105" s="7"/>
      <c r="C105" s="7"/>
      <c r="D105" s="7"/>
      <c r="E105" s="7"/>
      <c r="F105" s="7"/>
      <c r="G105" s="1"/>
    </row>
    <row r="106" spans="1:7" x14ac:dyDescent="0.25">
      <c r="A106" s="1"/>
      <c r="B106" s="1"/>
      <c r="C106" s="1"/>
      <c r="D106" s="1"/>
      <c r="E106" s="1"/>
      <c r="F106" s="1"/>
      <c r="G106" s="1"/>
    </row>
  </sheetData>
  <sheetProtection algorithmName="SHA-512" hashValue="ZVCWNFRHYDJr3OPKXTTDBxVJ4lQYaSx/9Wamx0ddPeNBK6QXRfQb685es22mT4GhET9sKTMJL9DKki55MiQjmA==" saltValue="92kDnziVQ3lrwqRZAXp49g==" spinCount="100000" sheet="1" objects="1" scenarios="1" selectLockedCells="1"/>
  <phoneticPr fontId="5" type="noConversion"/>
  <pageMargins left="0.75" right="0.75" top="0.84" bottom="0.85" header="0.5" footer="0.5"/>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4"/>
  </sheetPr>
  <dimension ref="A1:J115"/>
  <sheetViews>
    <sheetView showGridLines="0" topLeftCell="A62" workbookViewId="0">
      <selection activeCell="C102" sqref="C102"/>
    </sheetView>
  </sheetViews>
  <sheetFormatPr defaultRowHeight="15" x14ac:dyDescent="0.25"/>
  <cols>
    <col min="1" max="1" width="2.42578125" customWidth="1"/>
    <col min="2" max="2" width="30.140625" customWidth="1"/>
    <col min="4" max="4" width="11.85546875" customWidth="1"/>
    <col min="5" max="5" width="16.42578125" customWidth="1"/>
    <col min="6" max="6" width="12.28515625" customWidth="1"/>
    <col min="7" max="7" width="3" customWidth="1"/>
    <col min="8" max="8" width="7.140625" customWidth="1"/>
    <col min="9" max="9" width="12.7109375" customWidth="1"/>
    <col min="10" max="10" width="9.42578125" bestFit="1" customWidth="1"/>
    <col min="15" max="15" width="6.5703125" customWidth="1"/>
  </cols>
  <sheetData>
    <row r="1" spans="1:9" ht="36.75" customHeight="1" x14ac:dyDescent="0.25"/>
    <row r="2" spans="1:9" ht="23.25" x14ac:dyDescent="0.35">
      <c r="A2" s="274" t="s">
        <v>146</v>
      </c>
      <c r="B2" s="275"/>
      <c r="C2" s="275"/>
      <c r="D2" s="275"/>
      <c r="E2" s="275"/>
      <c r="F2" s="275"/>
      <c r="G2" s="276"/>
    </row>
    <row r="3" spans="1:9" ht="12.75" customHeight="1" x14ac:dyDescent="0.25">
      <c r="A3" s="73"/>
      <c r="B3" s="1"/>
      <c r="C3" s="1"/>
      <c r="D3" s="1"/>
      <c r="E3" s="1"/>
      <c r="F3" s="1"/>
      <c r="G3" s="1"/>
      <c r="H3" s="75"/>
      <c r="I3" s="75"/>
    </row>
    <row r="4" spans="1:9" ht="13.5" customHeight="1" x14ac:dyDescent="0.25">
      <c r="A4" s="73"/>
      <c r="B4" s="163" t="s">
        <v>112</v>
      </c>
      <c r="C4" s="212"/>
      <c r="D4" s="212"/>
      <c r="E4" s="213"/>
      <c r="F4" s="171"/>
      <c r="G4" s="1"/>
      <c r="H4" s="75"/>
      <c r="I4" s="75"/>
    </row>
    <row r="5" spans="1:9" ht="13.5" customHeight="1" x14ac:dyDescent="0.25">
      <c r="A5" s="73"/>
      <c r="B5" s="166" t="s">
        <v>1</v>
      </c>
      <c r="C5" s="214"/>
      <c r="D5" s="214"/>
      <c r="E5" s="215"/>
      <c r="F5" s="171"/>
      <c r="G5" s="1"/>
      <c r="H5" s="75"/>
      <c r="I5" s="75"/>
    </row>
    <row r="6" spans="1:9" ht="12.75" customHeight="1" x14ac:dyDescent="0.25">
      <c r="A6" s="73"/>
      <c r="B6" s="171"/>
      <c r="C6" s="171"/>
      <c r="D6" s="171"/>
      <c r="E6" s="171"/>
      <c r="F6" s="171"/>
      <c r="G6" s="1"/>
      <c r="H6" s="75"/>
      <c r="I6" s="75"/>
    </row>
    <row r="7" spans="1:9" ht="12.75" customHeight="1" x14ac:dyDescent="0.25">
      <c r="A7" s="73"/>
      <c r="B7" s="171" t="s">
        <v>143</v>
      </c>
      <c r="C7" s="171"/>
      <c r="D7" s="171"/>
      <c r="E7" s="171"/>
      <c r="F7" s="171"/>
      <c r="G7" s="1"/>
      <c r="H7" s="75"/>
      <c r="I7" s="75"/>
    </row>
    <row r="8" spans="1:9" ht="12.75" customHeight="1" x14ac:dyDescent="0.25">
      <c r="A8" s="73"/>
      <c r="B8" s="171"/>
      <c r="C8" s="171"/>
      <c r="D8" s="171"/>
      <c r="E8" s="277" t="s">
        <v>88</v>
      </c>
      <c r="F8" s="278">
        <v>0</v>
      </c>
      <c r="G8" s="1"/>
      <c r="H8" s="75"/>
      <c r="I8" s="75"/>
    </row>
    <row r="9" spans="1:9" ht="12.75" customHeight="1" x14ac:dyDescent="0.25">
      <c r="A9" s="73"/>
      <c r="B9" s="171"/>
      <c r="C9" s="171"/>
      <c r="D9" s="171"/>
      <c r="E9" s="277" t="s">
        <v>89</v>
      </c>
      <c r="F9" s="278">
        <v>0</v>
      </c>
      <c r="G9" s="1"/>
      <c r="H9" s="75"/>
      <c r="I9" s="75"/>
    </row>
    <row r="10" spans="1:9" ht="12.75" customHeight="1" x14ac:dyDescent="0.25">
      <c r="A10" s="73"/>
      <c r="B10" s="171"/>
      <c r="C10" s="171"/>
      <c r="D10" s="171"/>
      <c r="E10" s="277" t="s">
        <v>90</v>
      </c>
      <c r="F10" s="278">
        <v>0</v>
      </c>
      <c r="G10" s="1"/>
      <c r="H10" s="75"/>
      <c r="I10" s="75"/>
    </row>
    <row r="11" spans="1:9" ht="12.75" customHeight="1" x14ac:dyDescent="0.25">
      <c r="A11" s="73"/>
      <c r="B11" s="171"/>
      <c r="C11" s="171"/>
      <c r="D11" s="171"/>
      <c r="E11" s="277" t="s">
        <v>91</v>
      </c>
      <c r="F11" s="278">
        <v>0</v>
      </c>
      <c r="G11" s="1"/>
      <c r="H11" s="75"/>
      <c r="I11" s="75"/>
    </row>
    <row r="12" spans="1:9" ht="13.5" customHeight="1" x14ac:dyDescent="0.25">
      <c r="A12" s="73"/>
      <c r="B12" s="171"/>
      <c r="C12" s="171"/>
      <c r="D12" s="171"/>
      <c r="E12" s="277" t="s">
        <v>107</v>
      </c>
      <c r="F12" s="278">
        <v>0</v>
      </c>
      <c r="G12" s="1"/>
      <c r="H12" s="75"/>
      <c r="I12" s="75"/>
    </row>
    <row r="13" spans="1:9" ht="9.75" customHeight="1" x14ac:dyDescent="0.25">
      <c r="A13" s="73"/>
      <c r="B13" s="171"/>
      <c r="C13" s="171"/>
      <c r="D13" s="171"/>
      <c r="E13" s="277"/>
      <c r="F13" s="179"/>
      <c r="G13" s="1"/>
      <c r="H13" s="75"/>
      <c r="I13" s="75"/>
    </row>
    <row r="14" spans="1:9" ht="12.75" customHeight="1" x14ac:dyDescent="0.25">
      <c r="A14" s="73"/>
      <c r="B14" s="174" t="s">
        <v>92</v>
      </c>
      <c r="C14" s="171"/>
      <c r="D14" s="171"/>
      <c r="E14" s="277"/>
      <c r="F14" s="279">
        <v>0</v>
      </c>
      <c r="G14" s="1"/>
      <c r="H14" s="75"/>
      <c r="I14" s="75"/>
    </row>
    <row r="15" spans="1:9" ht="12.75" customHeight="1" x14ac:dyDescent="0.25">
      <c r="A15" s="73"/>
      <c r="B15" s="171" t="s">
        <v>93</v>
      </c>
      <c r="C15" s="171"/>
      <c r="D15" s="171"/>
      <c r="E15" s="277"/>
      <c r="F15" s="279">
        <v>0</v>
      </c>
      <c r="G15" s="1"/>
      <c r="H15" s="75"/>
      <c r="I15" s="75"/>
    </row>
    <row r="16" spans="1:9" ht="10.5" customHeight="1" x14ac:dyDescent="0.25">
      <c r="A16" s="73"/>
      <c r="B16" s="171"/>
      <c r="C16" s="277"/>
      <c r="D16" s="179" t="s">
        <v>39</v>
      </c>
      <c r="E16" s="171"/>
      <c r="F16" s="171"/>
      <c r="G16" s="1"/>
      <c r="H16" s="75"/>
      <c r="I16" s="75"/>
    </row>
    <row r="17" spans="1:9" ht="12.75" customHeight="1" x14ac:dyDescent="0.25">
      <c r="A17" s="73" t="s">
        <v>94</v>
      </c>
      <c r="B17" s="171"/>
      <c r="C17" s="277"/>
      <c r="D17" s="179" t="s">
        <v>39</v>
      </c>
      <c r="E17" s="171"/>
      <c r="F17" s="171"/>
      <c r="G17" s="1"/>
      <c r="H17" s="75"/>
      <c r="I17" s="75"/>
    </row>
    <row r="18" spans="1:9" ht="9.75" customHeight="1" x14ac:dyDescent="0.25">
      <c r="A18" s="73"/>
      <c r="B18" s="171"/>
      <c r="C18" s="74"/>
      <c r="D18" s="74"/>
      <c r="E18" s="74"/>
      <c r="F18" s="74"/>
      <c r="G18" s="74"/>
      <c r="H18" s="75"/>
      <c r="I18" s="75"/>
    </row>
    <row r="19" spans="1:9" ht="12.75" customHeight="1" x14ac:dyDescent="0.25">
      <c r="A19" s="74" t="s">
        <v>95</v>
      </c>
      <c r="B19" s="171"/>
      <c r="C19" s="74"/>
      <c r="D19" s="74"/>
      <c r="E19" s="74"/>
      <c r="F19" s="280">
        <f>F8-F14-F15</f>
        <v>0</v>
      </c>
      <c r="G19" s="74"/>
      <c r="H19" s="75"/>
      <c r="I19" s="75"/>
    </row>
    <row r="20" spans="1:9" ht="12.75" customHeight="1" thickBot="1" x14ac:dyDescent="0.3">
      <c r="A20" s="75" t="s">
        <v>96</v>
      </c>
      <c r="B20" s="174"/>
      <c r="C20" s="74"/>
      <c r="D20" s="74"/>
      <c r="E20" s="75"/>
      <c r="F20" s="247">
        <f>F9+F15</f>
        <v>0</v>
      </c>
      <c r="G20" s="74"/>
      <c r="H20" s="75"/>
      <c r="I20" s="75"/>
    </row>
    <row r="21" spans="1:9" ht="15.75" thickTop="1" x14ac:dyDescent="0.25">
      <c r="A21" s="74" t="s">
        <v>97</v>
      </c>
      <c r="B21" s="171"/>
      <c r="C21" s="74"/>
      <c r="D21" s="74"/>
      <c r="E21" s="74"/>
      <c r="F21" s="248">
        <f>F19+F20</f>
        <v>0</v>
      </c>
      <c r="G21" s="74"/>
      <c r="H21" s="75"/>
      <c r="I21" s="75"/>
    </row>
    <row r="22" spans="1:9" ht="10.5" customHeight="1" x14ac:dyDescent="0.25">
      <c r="A22" s="171"/>
      <c r="B22" s="171"/>
      <c r="C22" s="74"/>
      <c r="D22" s="74"/>
      <c r="E22" s="74"/>
      <c r="F22" s="74"/>
      <c r="G22" s="74"/>
      <c r="H22" s="75"/>
      <c r="I22" s="75"/>
    </row>
    <row r="23" spans="1:9" x14ac:dyDescent="0.25">
      <c r="A23" s="73" t="s">
        <v>158</v>
      </c>
      <c r="B23" s="171"/>
      <c r="C23" s="74"/>
      <c r="D23" s="74"/>
      <c r="E23" s="74"/>
      <c r="F23" s="74"/>
      <c r="G23" s="74"/>
      <c r="H23" s="75"/>
      <c r="I23" s="75"/>
    </row>
    <row r="24" spans="1:9" ht="9.75" customHeight="1" x14ac:dyDescent="0.25">
      <c r="A24" s="171"/>
      <c r="B24" s="171"/>
      <c r="C24" s="74"/>
      <c r="D24" s="74"/>
      <c r="E24" s="100"/>
      <c r="F24" s="74"/>
      <c r="G24" s="74"/>
      <c r="H24" s="75"/>
      <c r="I24" s="75"/>
    </row>
    <row r="25" spans="1:9" ht="13.5" customHeight="1" x14ac:dyDescent="0.25">
      <c r="A25" s="171" t="s">
        <v>5</v>
      </c>
      <c r="B25" s="171"/>
      <c r="C25" s="74"/>
      <c r="D25" s="249">
        <v>0</v>
      </c>
      <c r="E25" s="173">
        <f>D25*parameters!C3/12</f>
        <v>0</v>
      </c>
      <c r="F25" s="74"/>
      <c r="G25" s="74"/>
      <c r="H25" s="75"/>
      <c r="I25" s="75"/>
    </row>
    <row r="26" spans="1:9" ht="12.75" customHeight="1" x14ac:dyDescent="0.25">
      <c r="A26" s="171" t="s">
        <v>6</v>
      </c>
      <c r="B26" s="171"/>
      <c r="C26" s="74"/>
      <c r="D26" s="75"/>
      <c r="E26" s="223"/>
      <c r="F26" s="74"/>
      <c r="G26" s="74"/>
      <c r="H26" s="75"/>
      <c r="I26" s="75"/>
    </row>
    <row r="27" spans="1:9" ht="12.75" customHeight="1" x14ac:dyDescent="0.25">
      <c r="A27" s="73">
        <v>1</v>
      </c>
      <c r="B27" s="171" t="s">
        <v>7</v>
      </c>
      <c r="C27" s="74"/>
      <c r="D27" s="250">
        <v>0</v>
      </c>
      <c r="E27" s="173">
        <f>IF(D27=0,0,(D27/D28)*parameters!C3/12)</f>
        <v>0</v>
      </c>
      <c r="F27" s="74"/>
      <c r="G27" s="74"/>
      <c r="H27" s="75"/>
      <c r="I27" s="75"/>
    </row>
    <row r="28" spans="1:9" ht="13.5" customHeight="1" x14ac:dyDescent="0.25">
      <c r="A28" s="171"/>
      <c r="B28" s="171" t="s">
        <v>8</v>
      </c>
      <c r="C28" s="74"/>
      <c r="D28" s="251">
        <v>0</v>
      </c>
      <c r="E28" s="223"/>
      <c r="F28" s="74"/>
      <c r="G28" s="74"/>
      <c r="H28" s="75"/>
      <c r="I28" s="75"/>
    </row>
    <row r="29" spans="1:9" ht="12.75" customHeight="1" x14ac:dyDescent="0.25">
      <c r="A29" s="73">
        <v>2</v>
      </c>
      <c r="B29" s="171" t="s">
        <v>7</v>
      </c>
      <c r="C29" s="74"/>
      <c r="D29" s="250">
        <v>0</v>
      </c>
      <c r="E29" s="173">
        <f>IF(D29=0,0,(D29/D30)*parameters!C3/12)</f>
        <v>0</v>
      </c>
      <c r="F29" s="74"/>
      <c r="G29" s="74"/>
      <c r="H29" s="75"/>
      <c r="I29" s="75"/>
    </row>
    <row r="30" spans="1:9" ht="13.5" customHeight="1" x14ac:dyDescent="0.25">
      <c r="A30" s="171"/>
      <c r="B30" s="171" t="s">
        <v>8</v>
      </c>
      <c r="C30" s="74"/>
      <c r="D30" s="252">
        <v>0</v>
      </c>
      <c r="E30" s="223"/>
      <c r="F30" s="74"/>
      <c r="G30" s="74"/>
      <c r="H30" s="75"/>
      <c r="I30" s="75"/>
    </row>
    <row r="31" spans="1:9" ht="9.75" customHeight="1" x14ac:dyDescent="0.25">
      <c r="A31" s="171"/>
      <c r="B31" s="171"/>
      <c r="C31" s="74"/>
      <c r="D31" s="74"/>
      <c r="E31" s="74"/>
      <c r="F31" s="74"/>
      <c r="G31" s="74"/>
      <c r="H31" s="75"/>
      <c r="I31" s="75"/>
    </row>
    <row r="32" spans="1:9" ht="12.75" customHeight="1" x14ac:dyDescent="0.25">
      <c r="A32" s="171" t="s">
        <v>98</v>
      </c>
      <c r="B32" s="171"/>
      <c r="C32" s="74"/>
      <c r="D32" s="74"/>
      <c r="E32" s="74"/>
      <c r="F32" s="95">
        <f>IF((E25+E27+E29)&lt;=parameters!C3,(E25+E27+E29),parameters!C3)</f>
        <v>0</v>
      </c>
      <c r="G32" s="73" t="s">
        <v>10</v>
      </c>
      <c r="H32" s="75"/>
      <c r="I32" s="75"/>
    </row>
    <row r="33" spans="1:10" ht="11.25" customHeight="1" x14ac:dyDescent="0.25">
      <c r="A33" s="171"/>
      <c r="B33" s="171"/>
      <c r="C33" s="74"/>
      <c r="D33" s="74"/>
      <c r="E33" s="74"/>
      <c r="F33" s="74"/>
      <c r="G33" s="74"/>
      <c r="H33" s="75"/>
      <c r="I33" s="75"/>
    </row>
    <row r="34" spans="1:10" x14ac:dyDescent="0.25">
      <c r="A34" s="73" t="s">
        <v>159</v>
      </c>
      <c r="B34" s="171"/>
      <c r="C34" s="74"/>
      <c r="D34" s="74"/>
      <c r="E34" s="74"/>
      <c r="F34" s="74"/>
      <c r="G34" s="74"/>
      <c r="H34" s="75"/>
      <c r="I34" s="75"/>
    </row>
    <row r="35" spans="1:10" ht="8.25" customHeight="1" x14ac:dyDescent="0.25">
      <c r="A35" s="171"/>
      <c r="B35" s="171"/>
      <c r="C35" s="74"/>
      <c r="D35" s="74"/>
      <c r="E35" s="74"/>
      <c r="F35" s="74"/>
      <c r="G35" s="74"/>
      <c r="H35" s="75"/>
      <c r="I35" s="75"/>
    </row>
    <row r="36" spans="1:10" ht="12.75" customHeight="1" x14ac:dyDescent="0.25">
      <c r="A36" s="171" t="s">
        <v>12</v>
      </c>
      <c r="B36" s="171"/>
      <c r="C36" s="74"/>
      <c r="D36" s="74"/>
      <c r="E36" s="74"/>
      <c r="F36" s="74"/>
      <c r="G36" s="74"/>
      <c r="H36" s="75"/>
      <c r="I36" s="75"/>
    </row>
    <row r="37" spans="1:10" ht="15.75" thickBot="1" x14ac:dyDescent="0.3">
      <c r="A37" s="171" t="s">
        <v>13</v>
      </c>
      <c r="B37" s="171"/>
      <c r="C37" s="74"/>
      <c r="D37" s="74"/>
      <c r="E37" s="74"/>
      <c r="F37" s="253">
        <v>0</v>
      </c>
      <c r="G37" s="73" t="s">
        <v>14</v>
      </c>
      <c r="H37" s="75"/>
      <c r="I37" s="75"/>
      <c r="J37" s="2"/>
    </row>
    <row r="38" spans="1:10" ht="9.75" customHeight="1" thickTop="1" x14ac:dyDescent="0.25">
      <c r="A38" s="171"/>
      <c r="B38" s="171"/>
      <c r="C38" s="74"/>
      <c r="D38" s="74"/>
      <c r="E38" s="74"/>
      <c r="F38" s="74"/>
      <c r="G38" s="74"/>
      <c r="H38" s="75"/>
      <c r="I38" s="75"/>
    </row>
    <row r="39" spans="1:10" ht="12.75" customHeight="1" x14ac:dyDescent="0.25">
      <c r="A39" s="73" t="s">
        <v>15</v>
      </c>
      <c r="B39" s="171"/>
      <c r="C39" s="74"/>
      <c r="D39" s="74"/>
      <c r="E39" s="74"/>
      <c r="F39" s="281">
        <f>IF(F32-F37&lt;=0,0,F32-F37)</f>
        <v>0</v>
      </c>
      <c r="G39" s="73" t="s">
        <v>16</v>
      </c>
      <c r="H39" s="75"/>
      <c r="I39" s="282"/>
    </row>
    <row r="40" spans="1:10" ht="12.75" customHeight="1" x14ac:dyDescent="0.25">
      <c r="A40" s="74" t="s">
        <v>17</v>
      </c>
      <c r="B40" s="74"/>
      <c r="C40" s="74"/>
      <c r="D40" s="74"/>
      <c r="E40" s="74"/>
      <c r="F40" s="100">
        <f>IF(F32-F37&lt;=0,0,IF(F32-F37&gt;=F21*parameters!C6,F21*parameters!C6,F32-F37))</f>
        <v>0</v>
      </c>
      <c r="G40" s="74" t="s">
        <v>18</v>
      </c>
      <c r="H40" s="75"/>
      <c r="I40" s="283"/>
    </row>
    <row r="41" spans="1:10" ht="9.75" customHeight="1" x14ac:dyDescent="0.25">
      <c r="A41" s="171"/>
      <c r="B41" s="171"/>
      <c r="C41" s="74"/>
      <c r="D41" s="74"/>
      <c r="E41" s="74"/>
      <c r="F41" s="95"/>
      <c r="G41" s="74"/>
      <c r="H41" s="75"/>
      <c r="I41" s="283"/>
    </row>
    <row r="42" spans="1:10" ht="12.75" customHeight="1" x14ac:dyDescent="0.25">
      <c r="A42" s="73" t="s">
        <v>19</v>
      </c>
      <c r="B42" s="171"/>
      <c r="C42" s="74"/>
      <c r="D42" s="74"/>
      <c r="E42" s="74"/>
      <c r="F42" s="74"/>
      <c r="G42" s="74"/>
      <c r="H42" s="75"/>
      <c r="I42" s="75"/>
    </row>
    <row r="43" spans="1:10" ht="7.5" customHeight="1" x14ac:dyDescent="0.25">
      <c r="A43" s="171"/>
      <c r="B43" s="171"/>
      <c r="C43" s="74"/>
      <c r="D43" s="74"/>
      <c r="E43" s="74"/>
      <c r="F43" s="74"/>
      <c r="G43" s="74"/>
      <c r="H43" s="75"/>
      <c r="I43" s="75"/>
    </row>
    <row r="44" spans="1:10" ht="12.75" customHeight="1" x14ac:dyDescent="0.25">
      <c r="A44" s="171" t="s">
        <v>20</v>
      </c>
      <c r="B44" s="171"/>
      <c r="C44" s="74"/>
      <c r="D44" s="74"/>
      <c r="E44" s="74"/>
      <c r="F44" s="100">
        <f>F21</f>
        <v>0</v>
      </c>
      <c r="G44" s="74"/>
      <c r="H44" s="75"/>
      <c r="I44" s="75"/>
    </row>
    <row r="45" spans="1:10" ht="14.25" customHeight="1" thickBot="1" x14ac:dyDescent="0.3">
      <c r="A45" s="171" t="s">
        <v>21</v>
      </c>
      <c r="B45" s="171"/>
      <c r="C45" s="74"/>
      <c r="D45" s="74"/>
      <c r="E45" s="74"/>
      <c r="F45" s="101">
        <f>F39</f>
        <v>0</v>
      </c>
      <c r="G45" s="73" t="s">
        <v>16</v>
      </c>
      <c r="H45" s="75"/>
      <c r="I45" s="75"/>
    </row>
    <row r="46" spans="1:10" ht="14.25" customHeight="1" thickTop="1" x14ac:dyDescent="0.25">
      <c r="A46" s="171" t="s">
        <v>22</v>
      </c>
      <c r="B46" s="171"/>
      <c r="C46" s="74"/>
      <c r="D46" s="74"/>
      <c r="E46" s="74"/>
      <c r="F46" s="100">
        <f>IF(F44-F45&lt;=0,0,F44-F45)</f>
        <v>0</v>
      </c>
      <c r="G46" s="74"/>
      <c r="H46" s="75"/>
      <c r="I46" s="75"/>
    </row>
    <row r="47" spans="1:10" ht="7.5" customHeight="1" x14ac:dyDescent="0.25">
      <c r="A47" s="171"/>
      <c r="B47" s="171"/>
      <c r="C47" s="74"/>
      <c r="D47" s="74"/>
      <c r="E47" s="74"/>
      <c r="F47" s="74"/>
      <c r="G47" s="74"/>
      <c r="H47" s="75"/>
      <c r="I47" s="75"/>
    </row>
    <row r="48" spans="1:10" ht="12.75" customHeight="1" x14ac:dyDescent="0.25">
      <c r="A48" s="171" t="s">
        <v>23</v>
      </c>
      <c r="B48" s="171"/>
      <c r="C48" s="74"/>
      <c r="D48" s="100">
        <f>F46</f>
        <v>0</v>
      </c>
      <c r="E48" s="74" t="str">
        <f>parameters!G13</f>
        <v>x 57,60% (E)</v>
      </c>
      <c r="F48" s="100">
        <f>F46*parameters!C13</f>
        <v>0</v>
      </c>
      <c r="G48" s="74"/>
      <c r="H48" s="75"/>
      <c r="I48" s="75"/>
    </row>
    <row r="49" spans="1:9" ht="15.75" thickBot="1" x14ac:dyDescent="0.3">
      <c r="A49" s="171" t="s">
        <v>24</v>
      </c>
      <c r="B49" s="171"/>
      <c r="C49" s="74"/>
      <c r="D49" s="74"/>
      <c r="E49" s="74"/>
      <c r="F49" s="101">
        <f>F45</f>
        <v>0</v>
      </c>
      <c r="G49" s="74"/>
      <c r="H49" s="75"/>
      <c r="I49" s="75"/>
    </row>
    <row r="50" spans="1:9" ht="15.75" thickTop="1" x14ac:dyDescent="0.25">
      <c r="A50" s="181" t="s">
        <v>37</v>
      </c>
      <c r="B50" s="171"/>
      <c r="C50" s="74"/>
      <c r="D50" s="74"/>
      <c r="E50" s="74"/>
      <c r="F50" s="95">
        <f>IF(F48-F49&lt;=0,0,F48-F49)</f>
        <v>0</v>
      </c>
      <c r="G50" s="74"/>
      <c r="H50" s="75"/>
      <c r="I50" s="75"/>
    </row>
    <row r="51" spans="1:9" x14ac:dyDescent="0.25">
      <c r="A51" s="181"/>
      <c r="B51" s="171"/>
      <c r="C51" s="74"/>
      <c r="D51" s="74"/>
      <c r="E51" s="74"/>
      <c r="F51" s="95"/>
      <c r="G51" s="74"/>
      <c r="H51" s="75"/>
      <c r="I51" s="75"/>
    </row>
    <row r="52" spans="1:9" x14ac:dyDescent="0.25">
      <c r="A52" s="181"/>
      <c r="B52" s="298" t="s">
        <v>165</v>
      </c>
      <c r="C52" s="74"/>
      <c r="D52" s="74"/>
      <c r="E52" s="74"/>
      <c r="F52" s="95"/>
      <c r="G52" s="74"/>
      <c r="H52" s="75"/>
      <c r="I52" s="75"/>
    </row>
    <row r="53" spans="1:9" x14ac:dyDescent="0.25">
      <c r="A53" s="181"/>
      <c r="B53" s="171"/>
      <c r="C53" s="74"/>
      <c r="D53" s="74"/>
      <c r="E53" s="74"/>
      <c r="F53" s="95"/>
      <c r="G53" s="74"/>
      <c r="H53" s="75"/>
      <c r="I53" s="75"/>
    </row>
    <row r="54" spans="1:9" x14ac:dyDescent="0.25">
      <c r="A54" s="181"/>
      <c r="B54" s="171"/>
      <c r="C54" s="74"/>
      <c r="D54" s="74"/>
      <c r="E54" s="74"/>
      <c r="F54" s="95"/>
      <c r="G54" s="74"/>
      <c r="H54" s="75"/>
      <c r="I54" s="75"/>
    </row>
    <row r="55" spans="1:9" ht="27.75" customHeight="1" x14ac:dyDescent="0.25">
      <c r="A55" s="171"/>
      <c r="B55" s="171"/>
      <c r="C55" s="74"/>
      <c r="D55" s="74"/>
      <c r="E55" s="74"/>
      <c r="F55" s="74"/>
      <c r="G55" s="74"/>
      <c r="H55" s="75"/>
      <c r="I55" s="75"/>
    </row>
    <row r="56" spans="1:9" ht="12.75" customHeight="1" x14ac:dyDescent="0.25">
      <c r="A56" s="103" t="s">
        <v>26</v>
      </c>
      <c r="B56" s="104"/>
      <c r="C56" s="104"/>
      <c r="D56" s="104"/>
      <c r="E56" s="104"/>
      <c r="F56" s="105"/>
      <c r="G56" s="74"/>
      <c r="H56" s="75"/>
      <c r="I56" s="75"/>
    </row>
    <row r="57" spans="1:9" ht="12.75" customHeight="1" x14ac:dyDescent="0.25">
      <c r="A57" s="106"/>
      <c r="B57" s="107" t="s">
        <v>86</v>
      </c>
      <c r="C57" s="107"/>
      <c r="D57" s="108">
        <f>parameters!C21</f>
        <v>54614</v>
      </c>
      <c r="E57" s="185">
        <f>D57/12</f>
        <v>4551.166666666667</v>
      </c>
      <c r="F57" s="109"/>
      <c r="G57" s="96" t="s">
        <v>87</v>
      </c>
      <c r="H57" s="75"/>
      <c r="I57" s="75"/>
    </row>
    <row r="58" spans="1:9" ht="12.75" customHeight="1" x14ac:dyDescent="0.25">
      <c r="A58" s="106" t="s">
        <v>20</v>
      </c>
      <c r="B58" s="107"/>
      <c r="C58" s="107"/>
      <c r="D58" s="107"/>
      <c r="E58" s="107"/>
      <c r="F58" s="111">
        <f>F21</f>
        <v>0</v>
      </c>
      <c r="G58" s="74"/>
      <c r="H58" s="75"/>
      <c r="I58" s="75"/>
    </row>
    <row r="59" spans="1:9" ht="12.75" customHeight="1" thickBot="1" x14ac:dyDescent="0.3">
      <c r="A59" s="106" t="s">
        <v>27</v>
      </c>
      <c r="B59" s="107"/>
      <c r="C59" s="107"/>
      <c r="D59" s="107"/>
      <c r="E59" s="107"/>
      <c r="F59" s="112">
        <f>F50</f>
        <v>0</v>
      </c>
      <c r="G59" s="74"/>
      <c r="H59" s="75"/>
      <c r="I59" s="75"/>
    </row>
    <row r="60" spans="1:9" ht="12.75" customHeight="1" thickTop="1" x14ac:dyDescent="0.25">
      <c r="A60" s="106" t="s">
        <v>28</v>
      </c>
      <c r="B60" s="107"/>
      <c r="C60" s="107"/>
      <c r="D60" s="107"/>
      <c r="E60" s="107"/>
      <c r="F60" s="111">
        <f>SUM(F58:F59)</f>
        <v>0</v>
      </c>
      <c r="G60" s="74"/>
      <c r="H60" s="75"/>
      <c r="I60" s="75"/>
    </row>
    <row r="61" spans="1:9" ht="12.75" customHeight="1" x14ac:dyDescent="0.25">
      <c r="A61" s="113" t="s">
        <v>105</v>
      </c>
      <c r="B61" s="186"/>
      <c r="C61" s="185">
        <f>D25*E57</f>
        <v>0</v>
      </c>
      <c r="D61" s="219">
        <f>IF(D27=0,0,(D27/D28)*D57/12)</f>
        <v>0</v>
      </c>
      <c r="E61" s="219">
        <f>IF(D29=0,0,(D29/D30)*D57/12)</f>
        <v>0</v>
      </c>
      <c r="F61" s="111">
        <f>IF((C61+D61+E61)&gt;parameters!C21,parameters!C21,(C61+D61+E61))</f>
        <v>0</v>
      </c>
      <c r="G61" s="74"/>
      <c r="H61" s="75"/>
      <c r="I61" s="75"/>
    </row>
    <row r="62" spans="1:9" ht="12.75" customHeight="1" x14ac:dyDescent="0.25">
      <c r="A62" s="113"/>
      <c r="B62" s="186"/>
      <c r="C62" s="108"/>
      <c r="D62" s="116"/>
      <c r="E62" s="116"/>
      <c r="F62" s="111"/>
      <c r="G62" s="74"/>
      <c r="H62" s="75"/>
      <c r="I62" s="75"/>
    </row>
    <row r="63" spans="1:9" ht="12.75" customHeight="1" x14ac:dyDescent="0.25">
      <c r="A63" s="117" t="s">
        <v>29</v>
      </c>
      <c r="B63" s="118"/>
      <c r="C63" s="119"/>
      <c r="D63" s="119" t="str">
        <f>parameters!G19</f>
        <v>6,90% (H) x</v>
      </c>
      <c r="E63" s="221">
        <f>IF((F61&lt;F60),F61,F60)</f>
        <v>0</v>
      </c>
      <c r="F63" s="121">
        <f>FLOOR(E63*parameters!C19,0.01)</f>
        <v>0</v>
      </c>
      <c r="G63" s="74"/>
      <c r="H63" s="75"/>
      <c r="I63" s="75"/>
    </row>
    <row r="64" spans="1:9" ht="8.25" customHeight="1" x14ac:dyDescent="0.25">
      <c r="A64" s="171"/>
      <c r="B64" s="171"/>
      <c r="C64" s="74"/>
      <c r="D64" s="74"/>
      <c r="E64" s="122"/>
      <c r="F64" s="74"/>
      <c r="G64" s="74"/>
      <c r="H64" s="75"/>
      <c r="I64" s="75"/>
    </row>
    <row r="65" spans="1:9" ht="12.75" customHeight="1" x14ac:dyDescent="0.25">
      <c r="A65" s="73" t="s">
        <v>103</v>
      </c>
      <c r="B65" s="171"/>
      <c r="C65" s="74"/>
      <c r="D65" s="74"/>
      <c r="E65" s="74"/>
      <c r="F65" s="74"/>
      <c r="G65" s="74"/>
      <c r="H65" s="75"/>
      <c r="I65" s="75"/>
    </row>
    <row r="66" spans="1:9" ht="9.75" customHeight="1" x14ac:dyDescent="0.25">
      <c r="A66" s="171"/>
      <c r="B66" s="171"/>
      <c r="C66" s="74"/>
      <c r="D66" s="74"/>
      <c r="E66" s="74"/>
      <c r="F66" s="74"/>
      <c r="G66" s="74"/>
      <c r="H66" s="75"/>
      <c r="I66" s="75"/>
    </row>
    <row r="67" spans="1:9" ht="12.75" customHeight="1" x14ac:dyDescent="0.25">
      <c r="A67" s="171" t="s">
        <v>20</v>
      </c>
      <c r="B67" s="171"/>
      <c r="C67" s="74"/>
      <c r="D67" s="74"/>
      <c r="E67" s="100">
        <f>F19</f>
        <v>0</v>
      </c>
      <c r="F67" s="74"/>
      <c r="G67" s="74"/>
      <c r="H67" s="75"/>
      <c r="I67" s="98"/>
    </row>
    <row r="68" spans="1:9" ht="12.75" customHeight="1" x14ac:dyDescent="0.25">
      <c r="A68" s="171" t="s">
        <v>31</v>
      </c>
      <c r="B68" s="171"/>
      <c r="C68" s="74"/>
      <c r="D68" s="74"/>
      <c r="E68" s="100">
        <f>F20</f>
        <v>0</v>
      </c>
      <c r="F68" s="74"/>
      <c r="G68" s="74"/>
      <c r="H68" s="75"/>
      <c r="I68" s="75"/>
    </row>
    <row r="69" spans="1:9" ht="14.25" customHeight="1" thickBot="1" x14ac:dyDescent="0.3">
      <c r="A69" s="171" t="s">
        <v>32</v>
      </c>
      <c r="B69" s="171"/>
      <c r="C69" s="74"/>
      <c r="D69" s="74"/>
      <c r="E69" s="101">
        <f>IF(F50&lt;0.1,0,F50)</f>
        <v>0</v>
      </c>
      <c r="F69" s="74"/>
      <c r="G69" s="74"/>
      <c r="H69" s="75"/>
      <c r="I69" s="75"/>
    </row>
    <row r="70" spans="1:9" ht="15.75" thickTop="1" x14ac:dyDescent="0.25">
      <c r="A70" s="171" t="s">
        <v>33</v>
      </c>
      <c r="B70" s="171"/>
      <c r="C70" s="74"/>
      <c r="D70" s="74"/>
      <c r="E70" s="100">
        <f>SUM(E67:E69)</f>
        <v>0</v>
      </c>
      <c r="F70" s="74"/>
      <c r="G70" s="74"/>
      <c r="H70" s="75"/>
      <c r="I70" s="75"/>
    </row>
    <row r="71" spans="1:9" ht="12.75" customHeight="1" x14ac:dyDescent="0.25">
      <c r="A71" s="171"/>
      <c r="B71" s="171"/>
      <c r="C71" s="74"/>
      <c r="D71" s="74"/>
      <c r="E71" s="74"/>
      <c r="F71" s="74"/>
      <c r="G71" s="74"/>
      <c r="H71" s="75"/>
      <c r="I71" s="75"/>
    </row>
    <row r="72" spans="1:9" ht="12.75" customHeight="1" x14ac:dyDescent="0.25">
      <c r="A72" s="171"/>
      <c r="B72" s="171"/>
      <c r="C72" s="74"/>
      <c r="D72" s="74"/>
      <c r="E72" s="74"/>
      <c r="F72" s="74"/>
      <c r="G72" s="74"/>
      <c r="H72" s="75"/>
      <c r="I72" s="75"/>
    </row>
    <row r="73" spans="1:9" ht="12" customHeight="1" x14ac:dyDescent="0.25">
      <c r="A73" s="171"/>
      <c r="B73" s="171"/>
      <c r="C73" s="74"/>
      <c r="D73" s="74"/>
      <c r="E73" s="74"/>
      <c r="F73" s="74"/>
      <c r="G73" s="74"/>
      <c r="H73" s="75"/>
      <c r="I73" s="75"/>
    </row>
    <row r="74" spans="1:9" x14ac:dyDescent="0.25">
      <c r="A74" s="259" t="s">
        <v>99</v>
      </c>
      <c r="B74" s="259"/>
      <c r="C74" s="259"/>
      <c r="D74" s="259"/>
      <c r="E74" s="260"/>
      <c r="F74" s="261"/>
      <c r="G74" s="129"/>
      <c r="H74" s="75"/>
      <c r="I74" s="75"/>
    </row>
    <row r="75" spans="1:9" ht="10.5" customHeight="1" x14ac:dyDescent="0.25">
      <c r="A75" s="126"/>
      <c r="B75" s="126"/>
      <c r="C75" s="126"/>
      <c r="D75" s="126"/>
      <c r="E75" s="128"/>
      <c r="F75" s="171"/>
      <c r="G75" s="74"/>
      <c r="H75" s="75"/>
      <c r="I75" s="75"/>
    </row>
    <row r="76" spans="1:9" ht="12.75" customHeight="1" x14ac:dyDescent="0.25">
      <c r="A76" s="126"/>
      <c r="B76" s="126" t="s">
        <v>100</v>
      </c>
      <c r="C76" s="126"/>
      <c r="D76" s="128">
        <f>F8-F19</f>
        <v>0</v>
      </c>
      <c r="E76" s="128"/>
      <c r="F76" s="95"/>
      <c r="G76" s="74"/>
      <c r="H76" s="75"/>
      <c r="I76" s="75"/>
    </row>
    <row r="77" spans="1:9" ht="12" customHeight="1" x14ac:dyDescent="0.25">
      <c r="A77" s="126"/>
      <c r="B77" s="126"/>
      <c r="C77" s="126"/>
      <c r="D77" s="126"/>
      <c r="E77" s="128"/>
      <c r="F77" s="171"/>
      <c r="G77" s="74"/>
      <c r="H77" s="75"/>
      <c r="I77" s="98"/>
    </row>
    <row r="78" spans="1:9" ht="12.75" customHeight="1" thickBot="1" x14ac:dyDescent="0.3">
      <c r="A78" s="126"/>
      <c r="B78" s="126" t="s">
        <v>101</v>
      </c>
      <c r="C78" s="126"/>
      <c r="D78" s="264">
        <f>F11-E69</f>
        <v>0</v>
      </c>
      <c r="E78" s="128"/>
      <c r="F78" s="95"/>
      <c r="G78" s="1"/>
    </row>
    <row r="79" spans="1:9" ht="15" customHeight="1" thickTop="1" x14ac:dyDescent="0.25">
      <c r="A79" s="265"/>
      <c r="B79" s="265" t="s">
        <v>102</v>
      </c>
      <c r="C79" s="265"/>
      <c r="D79" s="266">
        <f>SUM(D76:D78)</f>
        <v>0</v>
      </c>
      <c r="E79" s="266"/>
      <c r="F79" s="95"/>
      <c r="G79" s="1"/>
      <c r="I79" s="2"/>
    </row>
    <row r="80" spans="1:9" x14ac:dyDescent="0.25">
      <c r="A80" s="171"/>
      <c r="B80" s="171"/>
      <c r="C80" s="171"/>
      <c r="D80" s="171"/>
      <c r="E80" s="171"/>
      <c r="F80" s="171"/>
      <c r="G80" s="1"/>
    </row>
    <row r="81" spans="1:7" x14ac:dyDescent="0.25">
      <c r="A81" s="284" t="s">
        <v>108</v>
      </c>
      <c r="B81" s="186"/>
      <c r="C81" s="186"/>
      <c r="D81" s="186"/>
      <c r="E81" s="186"/>
      <c r="F81" s="171"/>
      <c r="G81" s="1"/>
    </row>
    <row r="82" spans="1:7" x14ac:dyDescent="0.25">
      <c r="A82" s="11"/>
      <c r="B82" s="186" t="s">
        <v>109</v>
      </c>
      <c r="C82" s="186"/>
      <c r="D82" s="285">
        <f>F12</f>
        <v>0</v>
      </c>
      <c r="E82" s="186"/>
      <c r="F82" s="171"/>
      <c r="G82" s="1"/>
    </row>
    <row r="83" spans="1:7" ht="15.75" thickBot="1" x14ac:dyDescent="0.3">
      <c r="A83" s="186"/>
      <c r="B83" s="186" t="s">
        <v>110</v>
      </c>
      <c r="C83" s="186"/>
      <c r="D83" s="286">
        <f>F63</f>
        <v>0</v>
      </c>
      <c r="E83" s="186"/>
      <c r="F83" s="171"/>
      <c r="G83" s="1"/>
    </row>
    <row r="84" spans="1:7" ht="15.75" thickTop="1" x14ac:dyDescent="0.25">
      <c r="A84" s="186"/>
      <c r="B84" s="186" t="s">
        <v>111</v>
      </c>
      <c r="C84" s="186"/>
      <c r="D84" s="285">
        <f>D82-D83</f>
        <v>0</v>
      </c>
      <c r="E84" s="186"/>
      <c r="F84" s="171"/>
      <c r="G84" s="1"/>
    </row>
    <row r="85" spans="1:7" x14ac:dyDescent="0.25">
      <c r="A85" s="171"/>
      <c r="B85" s="171"/>
      <c r="C85" s="171"/>
      <c r="D85" s="171"/>
      <c r="E85" s="171"/>
      <c r="F85" s="171"/>
      <c r="G85" s="1"/>
    </row>
    <row r="86" spans="1:7" x14ac:dyDescent="0.25">
      <c r="A86" s="171"/>
      <c r="B86" s="200" t="s">
        <v>38</v>
      </c>
      <c r="C86" s="201"/>
      <c r="D86" s="201"/>
      <c r="E86" s="201"/>
      <c r="F86" s="202"/>
      <c r="G86" s="1"/>
    </row>
    <row r="87" spans="1:7" x14ac:dyDescent="0.25">
      <c r="A87" s="171"/>
      <c r="B87" s="203"/>
      <c r="C87" s="140"/>
      <c r="D87" s="140"/>
      <c r="E87" s="140"/>
      <c r="F87" s="204"/>
      <c r="G87" s="1"/>
    </row>
    <row r="88" spans="1:7" x14ac:dyDescent="0.25">
      <c r="A88" s="1"/>
      <c r="B88" s="6"/>
      <c r="C88" s="7"/>
      <c r="D88" s="7"/>
      <c r="E88" s="7"/>
      <c r="F88" s="8"/>
      <c r="G88" s="1"/>
    </row>
    <row r="89" spans="1:7" x14ac:dyDescent="0.25">
      <c r="A89" s="1"/>
      <c r="B89" s="6"/>
      <c r="C89" s="7"/>
      <c r="D89" s="7"/>
      <c r="E89" s="7"/>
      <c r="F89" s="8"/>
      <c r="G89" s="1"/>
    </row>
    <row r="90" spans="1:7" x14ac:dyDescent="0.25">
      <c r="A90" s="1"/>
      <c r="B90" s="6"/>
      <c r="C90" s="7"/>
      <c r="D90" s="7"/>
      <c r="E90" s="7"/>
      <c r="F90" s="8"/>
      <c r="G90" s="1"/>
    </row>
    <row r="91" spans="1:7" x14ac:dyDescent="0.25">
      <c r="A91" s="1"/>
      <c r="B91" s="6"/>
      <c r="C91" s="7"/>
      <c r="D91" s="7"/>
      <c r="E91" s="7"/>
      <c r="F91" s="8"/>
      <c r="G91" s="1"/>
    </row>
    <row r="92" spans="1:7" x14ac:dyDescent="0.25">
      <c r="A92" s="1"/>
      <c r="B92" s="6"/>
      <c r="C92" s="7"/>
      <c r="D92" s="7"/>
      <c r="E92" s="12"/>
      <c r="F92" s="8"/>
      <c r="G92" s="1"/>
    </row>
    <row r="93" spans="1:7" x14ac:dyDescent="0.25">
      <c r="A93" s="1"/>
      <c r="B93" s="6"/>
      <c r="C93" s="7"/>
      <c r="D93" s="7"/>
      <c r="E93" s="12"/>
      <c r="F93" s="8"/>
      <c r="G93" s="1"/>
    </row>
    <row r="94" spans="1:7" x14ac:dyDescent="0.25">
      <c r="A94" s="1"/>
      <c r="B94" s="6"/>
      <c r="C94" s="7"/>
      <c r="D94" s="7"/>
      <c r="E94" s="7"/>
      <c r="F94" s="8"/>
      <c r="G94" s="1"/>
    </row>
    <row r="95" spans="1:7" x14ac:dyDescent="0.25">
      <c r="A95" s="1"/>
      <c r="B95" s="6"/>
      <c r="C95" s="7"/>
      <c r="D95" s="7"/>
      <c r="E95" s="7"/>
      <c r="F95" s="8"/>
      <c r="G95" s="1"/>
    </row>
    <row r="96" spans="1:7" x14ac:dyDescent="0.25">
      <c r="A96" s="1"/>
      <c r="B96" s="6"/>
      <c r="C96" s="7"/>
      <c r="D96" s="7"/>
      <c r="E96" s="7"/>
      <c r="F96" s="8"/>
      <c r="G96" s="1"/>
    </row>
    <row r="97" spans="1:7" x14ac:dyDescent="0.25">
      <c r="A97" s="1"/>
      <c r="B97" s="6"/>
      <c r="C97" s="7"/>
      <c r="D97" s="7"/>
      <c r="E97" s="7"/>
      <c r="F97" s="8"/>
      <c r="G97" s="1"/>
    </row>
    <row r="98" spans="1:7" x14ac:dyDescent="0.25">
      <c r="A98" s="1"/>
      <c r="B98" s="6"/>
      <c r="C98" s="7"/>
      <c r="D98" s="7"/>
      <c r="E98" s="7"/>
      <c r="F98" s="8"/>
      <c r="G98" s="1"/>
    </row>
    <row r="99" spans="1:7" x14ac:dyDescent="0.25">
      <c r="A99" s="1"/>
      <c r="B99" s="6"/>
      <c r="C99" s="7"/>
      <c r="D99" s="7"/>
      <c r="E99" s="7"/>
      <c r="F99" s="8"/>
      <c r="G99" s="1"/>
    </row>
    <row r="100" spans="1:7" x14ac:dyDescent="0.25">
      <c r="A100" s="1"/>
      <c r="B100" s="6"/>
      <c r="C100" s="7"/>
      <c r="D100" s="7"/>
      <c r="E100" s="7"/>
      <c r="F100" s="8"/>
      <c r="G100" s="1"/>
    </row>
    <row r="101" spans="1:7" x14ac:dyDescent="0.25">
      <c r="A101" s="1"/>
      <c r="B101" s="9"/>
      <c r="C101" s="4"/>
      <c r="D101" s="4"/>
      <c r="E101" s="4"/>
      <c r="F101" s="5"/>
      <c r="G101" s="1"/>
    </row>
    <row r="102" spans="1:7" x14ac:dyDescent="0.25">
      <c r="A102" s="1"/>
      <c r="B102" s="298" t="s">
        <v>165</v>
      </c>
      <c r="C102" s="7"/>
      <c r="D102" s="7"/>
      <c r="E102" s="7"/>
      <c r="F102" s="7"/>
      <c r="G102" s="1"/>
    </row>
    <row r="103" spans="1:7" x14ac:dyDescent="0.25">
      <c r="A103" s="1"/>
      <c r="B103" s="7"/>
      <c r="C103" s="7"/>
      <c r="D103" s="7"/>
      <c r="E103" s="7"/>
      <c r="F103" s="7"/>
      <c r="G103" s="1"/>
    </row>
    <row r="104" spans="1:7" x14ac:dyDescent="0.25">
      <c r="A104" s="1"/>
      <c r="B104" s="7"/>
      <c r="C104" s="7"/>
      <c r="D104" s="7"/>
      <c r="E104" s="7"/>
      <c r="F104" s="7"/>
      <c r="G104" s="1"/>
    </row>
    <row r="105" spans="1:7" x14ac:dyDescent="0.25">
      <c r="A105" s="1"/>
      <c r="B105" s="7"/>
      <c r="C105" s="7"/>
      <c r="D105" s="7"/>
      <c r="E105" s="7"/>
      <c r="F105" s="7"/>
      <c r="G105" s="1"/>
    </row>
    <row r="106" spans="1:7" x14ac:dyDescent="0.25">
      <c r="A106" s="1"/>
      <c r="B106" s="7"/>
      <c r="C106" s="7"/>
      <c r="D106" s="7"/>
      <c r="E106" s="7"/>
      <c r="F106" s="7"/>
      <c r="G106" s="1"/>
    </row>
    <row r="107" spans="1:7" x14ac:dyDescent="0.25">
      <c r="A107" s="1"/>
      <c r="B107" s="7"/>
      <c r="C107" s="7"/>
      <c r="D107" s="7"/>
      <c r="E107" s="7"/>
      <c r="F107" s="7"/>
      <c r="G107" s="1"/>
    </row>
    <row r="108" spans="1:7" x14ac:dyDescent="0.25">
      <c r="A108" s="1"/>
      <c r="B108" s="7"/>
      <c r="C108" s="7"/>
      <c r="D108" s="7"/>
      <c r="E108" s="7"/>
      <c r="F108" s="7"/>
      <c r="G108" s="1"/>
    </row>
    <row r="109" spans="1:7" x14ac:dyDescent="0.25">
      <c r="A109" s="1"/>
      <c r="B109" s="7"/>
      <c r="C109" s="7"/>
      <c r="D109" s="7"/>
      <c r="E109" s="7"/>
      <c r="F109" s="7"/>
      <c r="G109" s="1"/>
    </row>
    <row r="110" spans="1:7" x14ac:dyDescent="0.25">
      <c r="A110" s="1"/>
      <c r="B110" s="7"/>
      <c r="C110" s="7"/>
      <c r="D110" s="7"/>
      <c r="E110" s="7"/>
      <c r="F110" s="7"/>
      <c r="G110" s="1"/>
    </row>
    <row r="111" spans="1:7" x14ac:dyDescent="0.25">
      <c r="A111" s="1"/>
      <c r="B111" s="7"/>
      <c r="C111" s="7"/>
      <c r="D111" s="7"/>
      <c r="E111" s="7"/>
      <c r="F111" s="7"/>
      <c r="G111" s="1"/>
    </row>
    <row r="112" spans="1:7" x14ac:dyDescent="0.25">
      <c r="A112" s="1"/>
      <c r="B112" s="7"/>
      <c r="C112" s="7"/>
      <c r="D112" s="7"/>
      <c r="E112" s="7"/>
      <c r="F112" s="7"/>
      <c r="G112" s="1"/>
    </row>
    <row r="113" spans="1:7" x14ac:dyDescent="0.25">
      <c r="A113" s="1"/>
      <c r="B113" s="7"/>
      <c r="C113" s="7"/>
      <c r="D113" s="7"/>
      <c r="E113" s="7"/>
      <c r="F113" s="7"/>
      <c r="G113" s="1"/>
    </row>
    <row r="114" spans="1:7" x14ac:dyDescent="0.25">
      <c r="A114" s="1"/>
      <c r="B114" s="7"/>
      <c r="C114" s="7"/>
      <c r="D114" s="7"/>
      <c r="E114" s="7"/>
      <c r="F114" s="7"/>
      <c r="G114" s="1"/>
    </row>
    <row r="115" spans="1:7" x14ac:dyDescent="0.25">
      <c r="A115" s="1"/>
      <c r="B115" s="1"/>
      <c r="C115" s="1"/>
      <c r="D115" s="1"/>
      <c r="E115" s="1"/>
      <c r="F115" s="1"/>
      <c r="G115" s="1"/>
    </row>
  </sheetData>
  <sheetProtection algorithmName="SHA-512" hashValue="0sE9xXeyrc0JT9cToK/z5fMB6PFJ+o6TeIWJgwLNwks7F0q7x1heFWxPzMKnqvqWeZN8xY6liO1KS0QiWhG3/g==" saltValue="1CJgGIMZ7oPDwpsccJ7YFw==" spinCount="100000" sheet="1" objects="1" scenarios="1" selectLockedCells="1"/>
  <phoneticPr fontId="5" type="noConversion"/>
  <pageMargins left="0.75" right="0.75" top="1" bottom="1" header="0.5" footer="0.5"/>
  <pageSetup paperSize="9" orientation="portrait" horizontalDpi="4294967293" verticalDpi="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9" ma:contentTypeDescription="Een nieuw document maken." ma:contentTypeScope="" ma:versionID="d0d27dfa949facec173d1ed75ebf6d26">
  <xsd:schema xmlns:xsd="http://www.w3.org/2001/XMLSchema" xmlns:xs="http://www.w3.org/2001/XMLSchema" xmlns:p="http://schemas.microsoft.com/office/2006/metadata/properties" xmlns:ns2="77208d76-74ef-4048-b6b4-646fa5ac37f5" targetNamespace="http://schemas.microsoft.com/office/2006/metadata/properties" ma:root="true" ma:fieldsID="737b88072c8c88d202c53346c0b26e13"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80E25F-3796-4D87-BD5E-FDA00CBCBBA7}"/>
</file>

<file path=customXml/itemProps2.xml><?xml version="1.0" encoding="utf-8"?>
<ds:datastoreItem xmlns:ds="http://schemas.openxmlformats.org/officeDocument/2006/customXml" ds:itemID="{24A5BD43-15F7-48DA-8A94-DC58749FD9EE}"/>
</file>

<file path=customXml/itemProps3.xml><?xml version="1.0" encoding="utf-8"?>
<ds:datastoreItem xmlns:ds="http://schemas.openxmlformats.org/officeDocument/2006/customXml" ds:itemID="{6AEDAD08-798D-4219-8173-031F36A8B0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berekening elders gebruikte Ahk</vt:lpstr>
      <vt:lpstr>personen &lt; AOW leeftijd</vt:lpstr>
      <vt:lpstr>jog &lt; AOW lft geen ln tijdvak</vt:lpstr>
      <vt:lpstr>Alleenst(ouders) Aow-leeftijd </vt:lpstr>
      <vt:lpstr>gezin AOW-leeftijd</vt:lpstr>
      <vt:lpstr>AOW-leeftijd geen ln tijdvak</vt:lpstr>
      <vt:lpstr>vordering direct bruteren</vt:lpstr>
      <vt:lpstr>bruteren vord &lt; AOW lft</vt:lpstr>
      <vt:lpstr>brut vord &lt;AOW incl Zvw</vt:lpstr>
      <vt:lpstr>vord AOW-leeftijd alleenst</vt:lpstr>
      <vt:lpstr>vord gezin partner AOW-leeft</vt:lpstr>
      <vt:lpstr>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Dalen</dc:creator>
  <cp:lastModifiedBy>Jacob</cp:lastModifiedBy>
  <cp:lastPrinted>2019-03-20T12:34:43Z</cp:lastPrinted>
  <dcterms:created xsi:type="dcterms:W3CDTF">2012-11-25T13:52:05Z</dcterms:created>
  <dcterms:modified xsi:type="dcterms:W3CDTF">2019-03-20T12:51:03Z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