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anghenkel-Talenter\Berekeningen Langhenkel Talenter\2021 Klaar\"/>
    </mc:Choice>
  </mc:AlternateContent>
  <xr:revisionPtr revIDLastSave="0" documentId="13_ncr:1_{AFA25A9E-AC50-4BF3-B814-BB0800FA23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rekening" sheetId="1" r:id="rId1"/>
    <sheet name="Rentepercentages" sheetId="2" r:id="rId2"/>
    <sheet name="Rekenblad" sheetId="3" state="hidden" r:id="rId3"/>
  </sheets>
  <calcPr calcId="191029"/>
</workbook>
</file>

<file path=xl/calcChain.xml><?xml version="1.0" encoding="utf-8"?>
<calcChain xmlns="http://schemas.openxmlformats.org/spreadsheetml/2006/main">
  <c r="F4" i="3" l="1"/>
  <c r="G4" i="3" s="1"/>
  <c r="H4" i="3" s="1"/>
  <c r="I4" i="3" s="1"/>
  <c r="E60" i="3"/>
  <c r="D58" i="1" s="1"/>
  <c r="E61" i="3"/>
  <c r="D59" i="1" s="1"/>
  <c r="E62" i="3"/>
  <c r="D60" i="1" s="1"/>
  <c r="E59" i="3"/>
  <c r="E64" i="3"/>
  <c r="D62" i="1" s="1"/>
  <c r="A4" i="3"/>
  <c r="B4" i="3" s="1"/>
  <c r="C4" i="3" s="1"/>
  <c r="K4" i="3"/>
  <c r="N8" i="3" s="1"/>
  <c r="P8" i="3"/>
  <c r="C46" i="1"/>
  <c r="B46" i="1"/>
  <c r="Q8" i="3"/>
  <c r="D1" i="3" l="1"/>
  <c r="C1" i="3"/>
  <c r="G1" i="3"/>
  <c r="F1" i="3"/>
  <c r="J4" i="3"/>
  <c r="L4" i="3" s="1"/>
  <c r="A8" i="3"/>
  <c r="H1" i="3" l="1"/>
  <c r="E1" i="3"/>
  <c r="H8" i="3"/>
  <c r="K8" i="3"/>
  <c r="L8" i="3" s="1"/>
  <c r="C8" i="3"/>
  <c r="B8" i="3"/>
  <c r="E8" i="3" s="1"/>
  <c r="I1" i="3" l="1"/>
  <c r="J1" i="3" s="1"/>
  <c r="D14" i="1" s="1"/>
  <c r="P9" i="3"/>
  <c r="D8" i="3"/>
  <c r="G8" i="3" s="1"/>
  <c r="J8" i="3" s="1"/>
  <c r="N9" i="3"/>
  <c r="F8" i="3"/>
  <c r="M8" i="3" l="1"/>
  <c r="O8" i="3" s="1"/>
  <c r="I8" i="3"/>
  <c r="A9" i="3" s="1"/>
  <c r="B19" i="1"/>
  <c r="C19" i="1"/>
  <c r="E19" i="1"/>
  <c r="A19" i="1"/>
  <c r="D19" i="1" l="1"/>
  <c r="F19" i="1"/>
  <c r="C9" i="3"/>
  <c r="K9" i="3"/>
  <c r="L9" i="3" s="1"/>
  <c r="B9" i="3"/>
  <c r="E9" i="3" s="1"/>
  <c r="H9" i="3"/>
  <c r="D9" i="3" l="1"/>
  <c r="P10" i="3"/>
  <c r="N10" i="3"/>
  <c r="F9" i="3"/>
  <c r="I9" i="3" l="1"/>
  <c r="A10" i="3" s="1"/>
  <c r="C10" i="3" s="1"/>
  <c r="G9" i="3"/>
  <c r="K10" i="3" l="1"/>
  <c r="L10" i="3" s="1"/>
  <c r="B10" i="3"/>
  <c r="E10" i="3" s="1"/>
  <c r="J9" i="3"/>
  <c r="H10" i="3"/>
  <c r="C20" i="1"/>
  <c r="E20" i="1"/>
  <c r="B20" i="1"/>
  <c r="A20" i="1"/>
  <c r="M9" i="3"/>
  <c r="O9" i="3" s="1"/>
  <c r="P11" i="3"/>
  <c r="F10" i="3"/>
  <c r="N11" i="3"/>
  <c r="D10" i="3"/>
  <c r="D20" i="1"/>
  <c r="G10" i="3" l="1"/>
  <c r="F20" i="1"/>
  <c r="I10" i="3"/>
  <c r="A11" i="3" l="1"/>
  <c r="J10" i="3"/>
  <c r="A21" i="1" l="1"/>
  <c r="B21" i="1"/>
  <c r="E21" i="1"/>
  <c r="C21" i="1"/>
  <c r="M10" i="3"/>
  <c r="O10" i="3" s="1"/>
  <c r="B11" i="3"/>
  <c r="E11" i="3" s="1"/>
  <c r="K11" i="3"/>
  <c r="L11" i="3" s="1"/>
  <c r="H11" i="3"/>
  <c r="C11" i="3"/>
  <c r="F21" i="1" l="1"/>
  <c r="D21" i="1"/>
  <c r="P12" i="3"/>
  <c r="F11" i="3"/>
  <c r="N12" i="3"/>
  <c r="D11" i="3"/>
  <c r="G11" i="3" s="1"/>
  <c r="I11" i="3" l="1"/>
  <c r="A12" i="3" l="1"/>
  <c r="J11" i="3"/>
  <c r="A22" i="1" l="1"/>
  <c r="C22" i="1"/>
  <c r="E22" i="1"/>
  <c r="B22" i="1"/>
  <c r="M11" i="3"/>
  <c r="O11" i="3" s="1"/>
  <c r="K12" i="3"/>
  <c r="L12" i="3" s="1"/>
  <c r="C12" i="3"/>
  <c r="H12" i="3"/>
  <c r="B12" i="3"/>
  <c r="E12" i="3" s="1"/>
  <c r="F22" i="1" l="1"/>
  <c r="D22" i="1"/>
  <c r="F12" i="3"/>
  <c r="D12" i="3"/>
  <c r="G12" i="3" s="1"/>
  <c r="N13" i="3"/>
  <c r="P13" i="3"/>
  <c r="I12" i="3" l="1"/>
  <c r="J12" i="3" l="1"/>
  <c r="A13" i="3"/>
  <c r="K13" i="3" l="1"/>
  <c r="L13" i="3" s="1"/>
  <c r="B13" i="3"/>
  <c r="E13" i="3" s="1"/>
  <c r="C13" i="3"/>
  <c r="H13" i="3"/>
  <c r="E23" i="1"/>
  <c r="C23" i="1"/>
  <c r="A23" i="1"/>
  <c r="B23" i="1"/>
  <c r="M12" i="3"/>
  <c r="O12" i="3" s="1"/>
  <c r="F23" i="1" l="1"/>
  <c r="D23" i="1"/>
  <c r="D13" i="3"/>
  <c r="N14" i="3"/>
  <c r="P14" i="3"/>
  <c r="F13" i="3"/>
  <c r="G13" i="3" l="1"/>
  <c r="I13" i="3"/>
  <c r="J13" i="3" l="1"/>
  <c r="A14" i="3"/>
  <c r="B14" i="3" l="1"/>
  <c r="E14" i="3" s="1"/>
  <c r="C14" i="3"/>
  <c r="K14" i="3"/>
  <c r="L14" i="3" s="1"/>
  <c r="H14" i="3"/>
  <c r="B24" i="1"/>
  <c r="A24" i="1"/>
  <c r="E24" i="1"/>
  <c r="C24" i="1"/>
  <c r="M13" i="3"/>
  <c r="O13" i="3" s="1"/>
  <c r="F14" i="3" l="1"/>
  <c r="P15" i="3"/>
  <c r="D14" i="3"/>
  <c r="G14" i="3" s="1"/>
  <c r="N15" i="3"/>
  <c r="F24" i="1"/>
  <c r="D24" i="1"/>
  <c r="I14" i="3" l="1"/>
  <c r="J14" i="3" l="1"/>
  <c r="A15" i="3"/>
  <c r="H15" i="3" l="1"/>
  <c r="B15" i="3"/>
  <c r="E15" i="3" s="1"/>
  <c r="K15" i="3"/>
  <c r="L15" i="3" s="1"/>
  <c r="C15" i="3"/>
  <c r="B25" i="1"/>
  <c r="C25" i="1"/>
  <c r="E25" i="1"/>
  <c r="A25" i="1"/>
  <c r="M14" i="3"/>
  <c r="O14" i="3" s="1"/>
  <c r="F25" i="1" l="1"/>
  <c r="D25" i="1"/>
  <c r="D15" i="3"/>
  <c r="I15" i="3" s="1"/>
  <c r="F15" i="3"/>
  <c r="N16" i="3"/>
  <c r="P16" i="3"/>
  <c r="A16" i="3" l="1"/>
  <c r="G15" i="3"/>
  <c r="J15" i="3" s="1"/>
  <c r="B26" i="1" l="1"/>
  <c r="C26" i="1"/>
  <c r="A26" i="1"/>
  <c r="E26" i="1"/>
  <c r="M15" i="3"/>
  <c r="O15" i="3" s="1"/>
  <c r="C16" i="3"/>
  <c r="B16" i="3"/>
  <c r="E16" i="3" s="1"/>
  <c r="H16" i="3"/>
  <c r="K16" i="3"/>
  <c r="L16" i="3" s="1"/>
  <c r="N17" i="3" l="1"/>
  <c r="D16" i="3"/>
  <c r="F16" i="3"/>
  <c r="P17" i="3"/>
  <c r="D26" i="1"/>
  <c r="F26" i="1"/>
  <c r="G16" i="3" l="1"/>
  <c r="I16" i="3"/>
  <c r="A17" i="3" l="1"/>
  <c r="J16" i="3"/>
  <c r="A27" i="1" l="1"/>
  <c r="B27" i="1"/>
  <c r="C27" i="1"/>
  <c r="E27" i="1"/>
  <c r="M16" i="3"/>
  <c r="O16" i="3" s="1"/>
  <c r="H17" i="3"/>
  <c r="K17" i="3"/>
  <c r="L17" i="3" s="1"/>
  <c r="B17" i="3"/>
  <c r="E17" i="3" s="1"/>
  <c r="C17" i="3"/>
  <c r="D27" i="1" l="1"/>
  <c r="F27" i="1"/>
  <c r="F17" i="3"/>
  <c r="P18" i="3"/>
  <c r="N18" i="3"/>
  <c r="D17" i="3"/>
  <c r="G17" i="3" s="1"/>
  <c r="I17" i="3" l="1"/>
  <c r="J17" i="3" l="1"/>
  <c r="A18" i="3"/>
  <c r="C18" i="3" l="1"/>
  <c r="K18" i="3"/>
  <c r="L18" i="3" s="1"/>
  <c r="B18" i="3"/>
  <c r="E18" i="3" s="1"/>
  <c r="H18" i="3"/>
  <c r="A28" i="1"/>
  <c r="B28" i="1"/>
  <c r="E28" i="1"/>
  <c r="C28" i="1"/>
  <c r="M17" i="3"/>
  <c r="O17" i="3" s="1"/>
  <c r="D28" i="1" l="1"/>
  <c r="F28" i="1"/>
  <c r="F18" i="3"/>
  <c r="N19" i="3"/>
  <c r="D18" i="3"/>
  <c r="G18" i="3" s="1"/>
  <c r="P19" i="3"/>
  <c r="I18" i="3" l="1"/>
  <c r="A19" i="3" l="1"/>
  <c r="J18" i="3"/>
  <c r="E29" i="1" l="1"/>
  <c r="B29" i="1"/>
  <c r="A29" i="1"/>
  <c r="C29" i="1"/>
  <c r="M18" i="3"/>
  <c r="O18" i="3" s="1"/>
  <c r="K19" i="3"/>
  <c r="L19" i="3" s="1"/>
  <c r="C19" i="3"/>
  <c r="B19" i="3"/>
  <c r="E19" i="3" s="1"/>
  <c r="H19" i="3"/>
  <c r="F29" i="1" l="1"/>
  <c r="D29" i="1"/>
  <c r="D19" i="3"/>
  <c r="F19" i="3"/>
  <c r="I19" i="3" l="1"/>
  <c r="A20" i="3" s="1"/>
  <c r="G19" i="3"/>
  <c r="J19" i="3" l="1"/>
  <c r="A30" i="1" s="1"/>
  <c r="C30" i="1"/>
  <c r="E30" i="1"/>
  <c r="K20" i="3"/>
  <c r="H20" i="3"/>
  <c r="B20" i="3"/>
  <c r="E20" i="3" s="1"/>
  <c r="C20" i="3"/>
  <c r="M19" i="3" l="1"/>
  <c r="O19" i="3" s="1"/>
  <c r="N20" i="3" s="1"/>
  <c r="P20" i="3" s="1"/>
  <c r="B30" i="1"/>
  <c r="D30" i="1"/>
  <c r="F30" i="1"/>
  <c r="D20" i="3"/>
  <c r="G20" i="3" s="1"/>
  <c r="F20" i="3"/>
  <c r="L20" i="3" l="1"/>
  <c r="I20" i="3"/>
  <c r="J20" i="3" l="1"/>
  <c r="A21" i="3"/>
  <c r="B21" i="3" l="1"/>
  <c r="E21" i="3" s="1"/>
  <c r="K21" i="3"/>
  <c r="C21" i="3"/>
  <c r="H21" i="3"/>
  <c r="C31" i="1"/>
  <c r="B31" i="1"/>
  <c r="E31" i="1"/>
  <c r="A31" i="1"/>
  <c r="M20" i="3"/>
  <c r="O20" i="3" s="1"/>
  <c r="N21" i="3" s="1"/>
  <c r="P21" i="3" s="1"/>
  <c r="L21" i="3" l="1"/>
  <c r="F31" i="1"/>
  <c r="D31" i="1"/>
  <c r="N22" i="3"/>
  <c r="F21" i="3"/>
  <c r="P22" i="3"/>
  <c r="D21" i="3"/>
  <c r="G21" i="3" s="1"/>
  <c r="I21" i="3" l="1"/>
  <c r="A22" i="3" l="1"/>
  <c r="J21" i="3"/>
  <c r="A32" i="1" l="1"/>
  <c r="E32" i="1"/>
  <c r="B32" i="1"/>
  <c r="C32" i="1"/>
  <c r="M21" i="3"/>
  <c r="O21" i="3" s="1"/>
  <c r="K22" i="3"/>
  <c r="L22" i="3" s="1"/>
  <c r="B22" i="3"/>
  <c r="E22" i="3" s="1"/>
  <c r="C22" i="3"/>
  <c r="H22" i="3"/>
  <c r="N23" i="3" l="1"/>
  <c r="F22" i="3"/>
  <c r="D22" i="3"/>
  <c r="G22" i="3" s="1"/>
  <c r="P23" i="3"/>
  <c r="D32" i="1"/>
  <c r="F32" i="1"/>
  <c r="I22" i="3"/>
  <c r="J22" i="3" l="1"/>
  <c r="A23" i="3"/>
  <c r="B23" i="3" l="1"/>
  <c r="E23" i="3" s="1"/>
  <c r="K23" i="3"/>
  <c r="L23" i="3" s="1"/>
  <c r="C23" i="3"/>
  <c r="H23" i="3"/>
  <c r="C33" i="1"/>
  <c r="E33" i="1"/>
  <c r="A33" i="1"/>
  <c r="B33" i="1"/>
  <c r="M22" i="3"/>
  <c r="O22" i="3" s="1"/>
  <c r="F33" i="1" l="1"/>
  <c r="D33" i="1"/>
  <c r="P24" i="3"/>
  <c r="N24" i="3"/>
  <c r="F23" i="3"/>
  <c r="D23" i="3"/>
  <c r="G23" i="3" s="1"/>
  <c r="I23" i="3" l="1"/>
  <c r="J23" i="3" l="1"/>
  <c r="A24" i="3"/>
  <c r="C24" i="3" l="1"/>
  <c r="B24" i="3"/>
  <c r="E24" i="3" s="1"/>
  <c r="K24" i="3"/>
  <c r="L24" i="3" s="1"/>
  <c r="H24" i="3"/>
  <c r="E34" i="1"/>
  <c r="C34" i="1"/>
  <c r="A34" i="1"/>
  <c r="B34" i="1"/>
  <c r="M23" i="3"/>
  <c r="O23" i="3" s="1"/>
  <c r="D34" i="1" l="1"/>
  <c r="F34" i="1"/>
  <c r="F24" i="3"/>
  <c r="D24" i="3"/>
  <c r="G24" i="3" s="1"/>
  <c r="N25" i="3"/>
  <c r="P25" i="3"/>
  <c r="I24" i="3" l="1"/>
  <c r="J24" i="3" l="1"/>
  <c r="A25" i="3"/>
  <c r="C25" i="3" l="1"/>
  <c r="B25" i="3"/>
  <c r="E25" i="3" s="1"/>
  <c r="H25" i="3"/>
  <c r="K25" i="3"/>
  <c r="L25" i="3" s="1"/>
  <c r="B35" i="1"/>
  <c r="E35" i="1"/>
  <c r="A35" i="1"/>
  <c r="C35" i="1"/>
  <c r="M24" i="3"/>
  <c r="O24" i="3" s="1"/>
  <c r="D35" i="1" l="1"/>
  <c r="F35" i="1"/>
  <c r="N26" i="3"/>
  <c r="D25" i="3"/>
  <c r="F25" i="3"/>
  <c r="P26" i="3"/>
  <c r="G25" i="3" l="1"/>
  <c r="I25" i="3"/>
  <c r="A26" i="3" l="1"/>
  <c r="J25" i="3"/>
  <c r="C36" i="1" l="1"/>
  <c r="B36" i="1"/>
  <c r="E36" i="1"/>
  <c r="A36" i="1"/>
  <c r="M25" i="3"/>
  <c r="O25" i="3" s="1"/>
  <c r="B26" i="3"/>
  <c r="E26" i="3" s="1"/>
  <c r="C26" i="3"/>
  <c r="K26" i="3"/>
  <c r="L26" i="3" s="1"/>
  <c r="H26" i="3"/>
  <c r="D26" i="3" l="1"/>
  <c r="I26" i="3" s="1"/>
  <c r="F26" i="3"/>
  <c r="P27" i="3"/>
  <c r="N27" i="3"/>
  <c r="D36" i="1"/>
  <c r="F36" i="1"/>
  <c r="A27" i="3" l="1"/>
  <c r="G26" i="3"/>
  <c r="J26" i="3" s="1"/>
  <c r="B37" i="1" l="1"/>
  <c r="E37" i="1"/>
  <c r="A37" i="1"/>
  <c r="C37" i="1"/>
  <c r="M26" i="3"/>
  <c r="O26" i="3" s="1"/>
  <c r="B27" i="3"/>
  <c r="E27" i="3" s="1"/>
  <c r="C27" i="3"/>
  <c r="H27" i="3"/>
  <c r="K27" i="3"/>
  <c r="L27" i="3" s="1"/>
  <c r="F37" i="1" l="1"/>
  <c r="D37" i="1"/>
  <c r="F27" i="3"/>
  <c r="P28" i="3"/>
  <c r="N28" i="3"/>
  <c r="D27" i="3"/>
  <c r="G27" i="3" s="1"/>
  <c r="I27" i="3" l="1"/>
  <c r="J27" i="3" l="1"/>
  <c r="A28" i="3"/>
  <c r="C28" i="3" l="1"/>
  <c r="H28" i="3"/>
  <c r="B28" i="3"/>
  <c r="E28" i="3" s="1"/>
  <c r="K28" i="3"/>
  <c r="L28" i="3" s="1"/>
  <c r="E38" i="1"/>
  <c r="C38" i="1"/>
  <c r="B38" i="1"/>
  <c r="A38" i="1"/>
  <c r="M27" i="3"/>
  <c r="O27" i="3" s="1"/>
  <c r="F38" i="1" l="1"/>
  <c r="D38" i="1"/>
  <c r="F28" i="3"/>
  <c r="P29" i="3"/>
  <c r="N29" i="3"/>
  <c r="D28" i="3"/>
  <c r="G28" i="3" s="1"/>
  <c r="I28" i="3" l="1"/>
  <c r="A29" i="3" l="1"/>
  <c r="J28" i="3"/>
  <c r="C39" i="1" l="1"/>
  <c r="A39" i="1"/>
  <c r="B39" i="1"/>
  <c r="E39" i="1"/>
  <c r="M28" i="3"/>
  <c r="O28" i="3" s="1"/>
  <c r="B29" i="3"/>
  <c r="E29" i="3" s="1"/>
  <c r="K29" i="3"/>
  <c r="L29" i="3" s="1"/>
  <c r="C29" i="3"/>
  <c r="H29" i="3"/>
  <c r="N30" i="3" l="1"/>
  <c r="P30" i="3"/>
  <c r="D29" i="3"/>
  <c r="F29" i="3"/>
  <c r="D39" i="1"/>
  <c r="F39" i="1"/>
  <c r="I29" i="3" l="1"/>
  <c r="A30" i="3" s="1"/>
  <c r="G29" i="3"/>
  <c r="J29" i="3" l="1"/>
  <c r="M29" i="3" s="1"/>
  <c r="O29" i="3" s="1"/>
  <c r="B40" i="1"/>
  <c r="K30" i="3"/>
  <c r="L30" i="3" s="1"/>
  <c r="H30" i="3"/>
  <c r="B30" i="3"/>
  <c r="E30" i="3" s="1"/>
  <c r="C30" i="3"/>
  <c r="A40" i="1" l="1"/>
  <c r="C40" i="1"/>
  <c r="E40" i="1"/>
  <c r="F40" i="1"/>
  <c r="D40" i="1"/>
  <c r="D30" i="3"/>
  <c r="N31" i="3"/>
  <c r="F30" i="3"/>
  <c r="P31" i="3"/>
  <c r="G30" i="3" l="1"/>
  <c r="I30" i="3"/>
  <c r="A31" i="3" l="1"/>
  <c r="J30" i="3"/>
  <c r="B41" i="1" l="1"/>
  <c r="C41" i="1"/>
  <c r="E41" i="1"/>
  <c r="A41" i="1"/>
  <c r="M30" i="3"/>
  <c r="O30" i="3" s="1"/>
  <c r="K31" i="3"/>
  <c r="L31" i="3" s="1"/>
  <c r="C31" i="3"/>
  <c r="B31" i="3"/>
  <c r="E31" i="3" s="1"/>
  <c r="H31" i="3"/>
  <c r="F31" i="3" l="1"/>
  <c r="D31" i="3"/>
  <c r="F41" i="1"/>
  <c r="D41" i="1"/>
  <c r="G31" i="3" l="1"/>
  <c r="I31" i="3"/>
  <c r="J31" i="3" l="1"/>
  <c r="A32" i="3"/>
  <c r="H32" i="3" l="1"/>
  <c r="B32" i="3"/>
  <c r="E32" i="3" s="1"/>
  <c r="K32" i="3"/>
  <c r="C32" i="3"/>
  <c r="C42" i="1"/>
  <c r="B42" i="1"/>
  <c r="B48" i="1" s="1"/>
  <c r="E42" i="1"/>
  <c r="A42" i="1"/>
  <c r="M31" i="3"/>
  <c r="D42" i="1" l="1"/>
  <c r="F42" i="1"/>
  <c r="F32" i="3"/>
  <c r="D32" i="3"/>
  <c r="G32" i="3" s="1"/>
  <c r="Q31" i="3"/>
  <c r="F43" i="1" s="1"/>
  <c r="C47" i="1" s="1"/>
  <c r="C48" i="1" s="1"/>
  <c r="O31" i="3"/>
  <c r="N32" i="3" s="1"/>
  <c r="P32" i="3" s="1"/>
  <c r="I32" i="3" l="1"/>
  <c r="L32" i="3"/>
  <c r="J32" i="3" l="1"/>
  <c r="A33" i="3"/>
  <c r="C33" i="3" l="1"/>
  <c r="H33" i="3"/>
  <c r="K33" i="3"/>
  <c r="B33" i="3"/>
  <c r="E33" i="3" s="1"/>
  <c r="C71" i="1"/>
  <c r="A71" i="1"/>
  <c r="B71" i="1"/>
  <c r="M32" i="3"/>
  <c r="O32" i="3" s="1"/>
  <c r="N33" i="3" s="1"/>
  <c r="P33" i="3" s="1"/>
  <c r="L33" i="3" l="1"/>
  <c r="F58" i="3"/>
  <c r="E70" i="1"/>
  <c r="E69" i="1"/>
  <c r="B58" i="1"/>
  <c r="B98" i="1"/>
  <c r="A70" i="1"/>
  <c r="A97" i="1"/>
  <c r="A57" i="1"/>
  <c r="D55" i="1"/>
  <c r="B100" i="1"/>
  <c r="E71" i="1"/>
  <c r="F71" i="1"/>
  <c r="D70" i="1"/>
  <c r="C69" i="1"/>
  <c r="B70" i="1"/>
  <c r="D71" i="1"/>
  <c r="C98" i="1" s="1"/>
  <c r="F70" i="1"/>
  <c r="A54" i="1"/>
  <c r="A64" i="1"/>
  <c r="A98" i="1"/>
  <c r="B66" i="1"/>
  <c r="A100" i="1"/>
  <c r="A99" i="1"/>
  <c r="C70" i="1"/>
  <c r="A69" i="1"/>
  <c r="B65" i="1"/>
  <c r="B64" i="1"/>
  <c r="N34" i="3"/>
  <c r="P34" i="3"/>
  <c r="F33" i="3"/>
  <c r="D33" i="3"/>
  <c r="G33" i="3" s="1"/>
  <c r="I33" i="3" l="1"/>
  <c r="J33" i="3" s="1"/>
  <c r="M33" i="3" s="1"/>
  <c r="O33" i="3" s="1"/>
  <c r="E66" i="3"/>
  <c r="E55" i="1" s="1"/>
  <c r="E70" i="3"/>
  <c r="E68" i="3"/>
  <c r="E69" i="3"/>
  <c r="E67" i="3"/>
  <c r="A34" i="3" l="1"/>
  <c r="H34" i="3" s="1"/>
  <c r="A72" i="1"/>
  <c r="B72" i="1"/>
  <c r="C72" i="1"/>
  <c r="C34" i="3" l="1"/>
  <c r="D34" i="3" s="1"/>
  <c r="G34" i="3" s="1"/>
  <c r="K34" i="3"/>
  <c r="L34" i="3" s="1"/>
  <c r="B34" i="3"/>
  <c r="E34" i="3" s="1"/>
  <c r="F34" i="3"/>
  <c r="E72" i="1"/>
  <c r="F72" i="1"/>
  <c r="A65" i="1"/>
  <c r="D72" i="1"/>
  <c r="B59" i="1"/>
  <c r="N35" i="3" l="1"/>
  <c r="P35" i="3"/>
  <c r="I34" i="3"/>
  <c r="J34" i="3"/>
  <c r="A35" i="3"/>
  <c r="M34" i="3"/>
  <c r="O34" i="3" s="1"/>
  <c r="B35" i="3" l="1"/>
  <c r="E35" i="3" s="1"/>
  <c r="H35" i="3"/>
  <c r="C35" i="3"/>
  <c r="K35" i="3"/>
  <c r="L35" i="3" s="1"/>
  <c r="B73" i="1"/>
  <c r="C73" i="1"/>
  <c r="A73" i="1"/>
  <c r="B60" i="1" l="1"/>
  <c r="D73" i="1"/>
  <c r="A66" i="1"/>
  <c r="E73" i="1"/>
  <c r="F73" i="1"/>
  <c r="F35" i="3"/>
  <c r="D35" i="3"/>
  <c r="G35" i="3" s="1"/>
  <c r="P36" i="3"/>
  <c r="N36" i="3"/>
  <c r="I35" i="3" l="1"/>
  <c r="J35" i="3" l="1"/>
  <c r="A36" i="3"/>
  <c r="H36" i="3" l="1"/>
  <c r="B36" i="3"/>
  <c r="E36" i="3" s="1"/>
  <c r="C36" i="3"/>
  <c r="K36" i="3"/>
  <c r="L36" i="3" s="1"/>
  <c r="C74" i="1"/>
  <c r="B74" i="1"/>
  <c r="A74" i="1"/>
  <c r="M35" i="3"/>
  <c r="E74" i="1" l="1"/>
  <c r="D74" i="1"/>
  <c r="F74" i="1"/>
  <c r="P37" i="3"/>
  <c r="N37" i="3"/>
  <c r="D36" i="3"/>
  <c r="G36" i="3" s="1"/>
  <c r="F36" i="3"/>
  <c r="O35" i="3"/>
  <c r="I36" i="3" l="1"/>
  <c r="J36" i="3" l="1"/>
  <c r="A37" i="3"/>
  <c r="B37" i="3" l="1"/>
  <c r="E37" i="3" s="1"/>
  <c r="C37" i="3"/>
  <c r="K37" i="3"/>
  <c r="L37" i="3" s="1"/>
  <c r="H37" i="3"/>
  <c r="C75" i="1"/>
  <c r="A75" i="1"/>
  <c r="B75" i="1"/>
  <c r="M36" i="3"/>
  <c r="N38" i="3" l="1"/>
  <c r="D37" i="3"/>
  <c r="F37" i="3"/>
  <c r="P38" i="3"/>
  <c r="E75" i="1"/>
  <c r="B62" i="1"/>
  <c r="F75" i="1"/>
  <c r="D75" i="1"/>
  <c r="O36" i="3"/>
  <c r="G37" i="3" l="1"/>
  <c r="I37" i="3"/>
  <c r="A38" i="3" l="1"/>
  <c r="J37" i="3"/>
  <c r="B76" i="1" l="1"/>
  <c r="C76" i="1"/>
  <c r="A76" i="1"/>
  <c r="M37" i="3"/>
  <c r="K38" i="3"/>
  <c r="L38" i="3" s="1"/>
  <c r="H38" i="3"/>
  <c r="B38" i="3"/>
  <c r="E38" i="3" s="1"/>
  <c r="C38" i="3"/>
  <c r="F38" i="3" l="1"/>
  <c r="D38" i="3"/>
  <c r="G38" i="3" s="1"/>
  <c r="P39" i="3"/>
  <c r="N39" i="3"/>
  <c r="I38" i="3"/>
  <c r="O37" i="3"/>
  <c r="F76" i="1"/>
  <c r="D76" i="1"/>
  <c r="E76" i="1"/>
  <c r="A39" i="3" l="1"/>
  <c r="J38" i="3"/>
  <c r="C77" i="1" l="1"/>
  <c r="B77" i="1"/>
  <c r="A77" i="1"/>
  <c r="M38" i="3"/>
  <c r="K39" i="3"/>
  <c r="L39" i="3" s="1"/>
  <c r="C39" i="3"/>
  <c r="B39" i="3"/>
  <c r="E39" i="3" s="1"/>
  <c r="H39" i="3"/>
  <c r="D39" i="3" l="1"/>
  <c r="F39" i="3"/>
  <c r="N40" i="3"/>
  <c r="P40" i="3"/>
  <c r="O38" i="3"/>
  <c r="F77" i="1"/>
  <c r="E77" i="1"/>
  <c r="D77" i="1"/>
  <c r="G39" i="3" l="1"/>
  <c r="I39" i="3"/>
  <c r="A40" i="3" l="1"/>
  <c r="J39" i="3"/>
  <c r="M39" i="3" l="1"/>
  <c r="C78" i="1"/>
  <c r="A78" i="1"/>
  <c r="B78" i="1"/>
  <c r="K40" i="3"/>
  <c r="L40" i="3" s="1"/>
  <c r="B40" i="3"/>
  <c r="E40" i="3" s="1"/>
  <c r="C40" i="3"/>
  <c r="H40" i="3"/>
  <c r="N41" i="3" l="1"/>
  <c r="D40" i="3"/>
  <c r="P41" i="3"/>
  <c r="F40" i="3"/>
  <c r="D78" i="1"/>
  <c r="F78" i="1"/>
  <c r="E78" i="1"/>
  <c r="O39" i="3"/>
  <c r="G40" i="3" l="1"/>
  <c r="I40" i="3"/>
  <c r="A41" i="3" l="1"/>
  <c r="J40" i="3"/>
  <c r="B79" i="1" l="1"/>
  <c r="C79" i="1"/>
  <c r="A79" i="1"/>
  <c r="M40" i="3"/>
  <c r="O40" i="3" s="1"/>
  <c r="C41" i="3"/>
  <c r="B41" i="3"/>
  <c r="E41" i="3" s="1"/>
  <c r="K41" i="3"/>
  <c r="L41" i="3" s="1"/>
  <c r="H41" i="3"/>
  <c r="D41" i="3" l="1"/>
  <c r="F41" i="3"/>
  <c r="N42" i="3"/>
  <c r="P42" i="3"/>
  <c r="D79" i="1"/>
  <c r="F79" i="1"/>
  <c r="E79" i="1"/>
  <c r="G41" i="3" l="1"/>
  <c r="I41" i="3"/>
  <c r="A42" i="3" l="1"/>
  <c r="J41" i="3"/>
  <c r="A80" i="1" l="1"/>
  <c r="B80" i="1"/>
  <c r="C80" i="1"/>
  <c r="M41" i="3"/>
  <c r="O41" i="3" s="1"/>
  <c r="H42" i="3"/>
  <c r="B42" i="3"/>
  <c r="E42" i="3" s="1"/>
  <c r="C42" i="3"/>
  <c r="K42" i="3"/>
  <c r="L42" i="3" s="1"/>
  <c r="P43" i="3" l="1"/>
  <c r="F42" i="3"/>
  <c r="D42" i="3"/>
  <c r="G42" i="3" s="1"/>
  <c r="N43" i="3"/>
  <c r="E80" i="1"/>
  <c r="F80" i="1"/>
  <c r="D80" i="1"/>
  <c r="I42" i="3" l="1"/>
  <c r="J42" i="3" l="1"/>
  <c r="A43" i="3"/>
  <c r="K43" i="3" l="1"/>
  <c r="L43" i="3" s="1"/>
  <c r="C43" i="3"/>
  <c r="B43" i="3"/>
  <c r="E43" i="3" s="1"/>
  <c r="H43" i="3"/>
  <c r="B81" i="1"/>
  <c r="A81" i="1"/>
  <c r="C81" i="1"/>
  <c r="M42" i="3"/>
  <c r="O42" i="3" s="1"/>
  <c r="D81" i="1" l="1"/>
  <c r="E81" i="1"/>
  <c r="F81" i="1"/>
  <c r="F43" i="3"/>
  <c r="D43" i="3"/>
  <c r="G43" i="3" s="1"/>
  <c r="I43" i="3" l="1"/>
  <c r="J43" i="3" l="1"/>
  <c r="A44" i="3"/>
  <c r="H44" i="3" l="1"/>
  <c r="K44" i="3"/>
  <c r="B44" i="3"/>
  <c r="E44" i="3" s="1"/>
  <c r="C44" i="3"/>
  <c r="C82" i="1"/>
  <c r="A82" i="1"/>
  <c r="B82" i="1"/>
  <c r="M43" i="3"/>
  <c r="O43" i="3" s="1"/>
  <c r="N44" i="3" s="1"/>
  <c r="P44" i="3" s="1"/>
  <c r="L44" i="3" l="1"/>
  <c r="D44" i="3"/>
  <c r="G44" i="3" s="1"/>
  <c r="F44" i="3"/>
  <c r="D82" i="1"/>
  <c r="E82" i="1"/>
  <c r="F82" i="1"/>
  <c r="I44" i="3" l="1"/>
  <c r="A45" i="3" l="1"/>
  <c r="J44" i="3"/>
  <c r="A83" i="1" l="1"/>
  <c r="B83" i="1"/>
  <c r="C83" i="1"/>
  <c r="M44" i="3"/>
  <c r="O44" i="3" s="1"/>
  <c r="N45" i="3" s="1"/>
  <c r="P45" i="3" s="1"/>
  <c r="C45" i="3"/>
  <c r="H45" i="3"/>
  <c r="B45" i="3"/>
  <c r="E45" i="3" s="1"/>
  <c r="K45" i="3"/>
  <c r="L45" i="3" s="1"/>
  <c r="D83" i="1" l="1"/>
  <c r="E83" i="1"/>
  <c r="F83" i="1"/>
  <c r="F45" i="3"/>
  <c r="N46" i="3"/>
  <c r="D45" i="3"/>
  <c r="I45" i="3" s="1"/>
  <c r="P46" i="3"/>
  <c r="A46" i="3" l="1"/>
  <c r="B46" i="3" s="1"/>
  <c r="E46" i="3" s="1"/>
  <c r="K46" i="3"/>
  <c r="L46" i="3" s="1"/>
  <c r="G45" i="3"/>
  <c r="J45" i="3" s="1"/>
  <c r="C46" i="3" l="1"/>
  <c r="H46" i="3"/>
  <c r="B84" i="1"/>
  <c r="C84" i="1"/>
  <c r="D84" i="1" s="1"/>
  <c r="A84" i="1"/>
  <c r="M45" i="3"/>
  <c r="O45" i="3" s="1"/>
  <c r="I46" i="3"/>
  <c r="A47" i="3" s="1"/>
  <c r="F84" i="1"/>
  <c r="F46" i="3"/>
  <c r="D46" i="3"/>
  <c r="G46" i="3" s="1"/>
  <c r="N47" i="3"/>
  <c r="P47" i="3"/>
  <c r="J46" i="3" l="1"/>
  <c r="B85" i="1" s="1"/>
  <c r="E84" i="1"/>
  <c r="C85" i="1"/>
  <c r="A85" i="1"/>
  <c r="M46" i="3"/>
  <c r="O46" i="3" s="1"/>
  <c r="C47" i="3"/>
  <c r="K47" i="3"/>
  <c r="L47" i="3" s="1"/>
  <c r="H47" i="3"/>
  <c r="B47" i="3"/>
  <c r="E47" i="3" s="1"/>
  <c r="P48" i="3" l="1"/>
  <c r="N48" i="3"/>
  <c r="D47" i="3"/>
  <c r="G47" i="3" s="1"/>
  <c r="F47" i="3"/>
  <c r="E85" i="1"/>
  <c r="F85" i="1"/>
  <c r="D85" i="1"/>
  <c r="I47" i="3" l="1"/>
  <c r="A48" i="3" l="1"/>
  <c r="J47" i="3"/>
  <c r="M47" i="3" l="1"/>
  <c r="O47" i="3" s="1"/>
  <c r="B86" i="1"/>
  <c r="A86" i="1"/>
  <c r="C86" i="1"/>
  <c r="B48" i="3"/>
  <c r="E48" i="3" s="1"/>
  <c r="H48" i="3"/>
  <c r="C48" i="3"/>
  <c r="K48" i="3"/>
  <c r="L48" i="3" s="1"/>
  <c r="N49" i="3" l="1"/>
  <c r="F48" i="3"/>
  <c r="P49" i="3"/>
  <c r="D48" i="3"/>
  <c r="G48" i="3" s="1"/>
  <c r="D86" i="1"/>
  <c r="E86" i="1"/>
  <c r="F86" i="1"/>
  <c r="I48" i="3" l="1"/>
  <c r="J48" i="3" l="1"/>
  <c r="A49" i="3"/>
  <c r="B49" i="3" l="1"/>
  <c r="E49" i="3" s="1"/>
  <c r="C49" i="3"/>
  <c r="K49" i="3"/>
  <c r="L49" i="3" s="1"/>
  <c r="H49" i="3"/>
  <c r="B87" i="1"/>
  <c r="A87" i="1"/>
  <c r="C87" i="1"/>
  <c r="M48" i="3"/>
  <c r="O48" i="3" s="1"/>
  <c r="N50" i="3" l="1"/>
  <c r="F49" i="3"/>
  <c r="D49" i="3"/>
  <c r="G49" i="3" s="1"/>
  <c r="P50" i="3"/>
  <c r="D87" i="1"/>
  <c r="F87" i="1"/>
  <c r="E87" i="1"/>
  <c r="I49" i="3"/>
  <c r="A50" i="3" l="1"/>
  <c r="J49" i="3"/>
  <c r="M49" i="3"/>
  <c r="O49" i="3" s="1"/>
  <c r="B88" i="1" l="1"/>
  <c r="A88" i="1"/>
  <c r="C88" i="1"/>
  <c r="K50" i="3"/>
  <c r="L50" i="3" s="1"/>
  <c r="C50" i="3"/>
  <c r="H50" i="3"/>
  <c r="B50" i="3"/>
  <c r="E50" i="3" s="1"/>
  <c r="I50" i="3" l="1"/>
  <c r="D50" i="3"/>
  <c r="N51" i="3"/>
  <c r="F50" i="3"/>
  <c r="P51" i="3"/>
  <c r="F88" i="1"/>
  <c r="D88" i="1"/>
  <c r="E88" i="1"/>
  <c r="A51" i="3" l="1"/>
  <c r="G50" i="3"/>
  <c r="J50" i="3" s="1"/>
  <c r="B89" i="1" l="1"/>
  <c r="C89" i="1"/>
  <c r="A89" i="1"/>
  <c r="M50" i="3"/>
  <c r="O50" i="3" s="1"/>
  <c r="B51" i="3"/>
  <c r="E51" i="3" s="1"/>
  <c r="K51" i="3"/>
  <c r="L51" i="3" s="1"/>
  <c r="H51" i="3"/>
  <c r="C51" i="3"/>
  <c r="F89" i="1" l="1"/>
  <c r="D89" i="1"/>
  <c r="E89" i="1"/>
  <c r="N52" i="3"/>
  <c r="D51" i="3"/>
  <c r="G51" i="3" s="1"/>
  <c r="F51" i="3"/>
  <c r="P52" i="3"/>
  <c r="I51" i="3" l="1"/>
  <c r="A52" i="3" l="1"/>
  <c r="J51" i="3"/>
  <c r="C90" i="1" l="1"/>
  <c r="B90" i="1"/>
  <c r="A90" i="1"/>
  <c r="M51" i="3"/>
  <c r="O51" i="3" s="1"/>
  <c r="H52" i="3"/>
  <c r="B52" i="3"/>
  <c r="E52" i="3" s="1"/>
  <c r="K52" i="3"/>
  <c r="L52" i="3" s="1"/>
  <c r="C52" i="3"/>
  <c r="D52" i="3" l="1"/>
  <c r="G52" i="3" s="1"/>
  <c r="P53" i="3"/>
  <c r="F52" i="3"/>
  <c r="N53" i="3"/>
  <c r="D90" i="1"/>
  <c r="E90" i="1"/>
  <c r="F90" i="1"/>
  <c r="I52" i="3" l="1"/>
  <c r="J52" i="3" l="1"/>
  <c r="A53" i="3"/>
  <c r="H53" i="3" l="1"/>
  <c r="K53" i="3"/>
  <c r="L53" i="3" s="1"/>
  <c r="C53" i="3"/>
  <c r="B53" i="3"/>
  <c r="E53" i="3" s="1"/>
  <c r="A91" i="1"/>
  <c r="B91" i="1"/>
  <c r="C91" i="1"/>
  <c r="M52" i="3"/>
  <c r="O52" i="3" l="1"/>
  <c r="F53" i="3"/>
  <c r="N54" i="3"/>
  <c r="P54" i="3"/>
  <c r="D53" i="3"/>
  <c r="G53" i="3" s="1"/>
  <c r="E91" i="1"/>
  <c r="F91" i="1"/>
  <c r="D91" i="1"/>
  <c r="I53" i="3" l="1"/>
  <c r="A54" i="3" l="1"/>
  <c r="J53" i="3"/>
  <c r="H54" i="3" l="1"/>
  <c r="B54" i="3"/>
  <c r="E54" i="3" s="1"/>
  <c r="C54" i="3"/>
  <c r="K54" i="3"/>
  <c r="L54" i="3" s="1"/>
  <c r="C92" i="1"/>
  <c r="B92" i="1"/>
  <c r="A92" i="1"/>
  <c r="M53" i="3"/>
  <c r="O53" i="3" l="1"/>
  <c r="E92" i="1"/>
  <c r="F92" i="1"/>
  <c r="D92" i="1"/>
  <c r="P55" i="3"/>
  <c r="D54" i="3"/>
  <c r="G54" i="3" s="1"/>
  <c r="N55" i="3"/>
  <c r="F54" i="3"/>
  <c r="I54" i="3"/>
  <c r="J54" i="3" l="1"/>
  <c r="A55" i="3"/>
  <c r="B55" i="3" l="1"/>
  <c r="E55" i="3" s="1"/>
  <c r="H55" i="3"/>
  <c r="C55" i="3"/>
  <c r="K55" i="3"/>
  <c r="L55" i="3" s="1"/>
  <c r="B93" i="1"/>
  <c r="A93" i="1"/>
  <c r="C93" i="1"/>
  <c r="M54" i="3"/>
  <c r="O54" i="3" l="1"/>
  <c r="D93" i="1"/>
  <c r="F93" i="1"/>
  <c r="E93" i="1"/>
  <c r="D55" i="3"/>
  <c r="G55" i="3" s="1"/>
  <c r="F55" i="3"/>
  <c r="I55" i="3" l="1"/>
  <c r="J55" i="3" s="1"/>
  <c r="B94" i="1" l="1"/>
  <c r="C94" i="1"/>
  <c r="A94" i="1"/>
  <c r="M55" i="3"/>
  <c r="O55" i="3" l="1"/>
  <c r="M56" i="3"/>
  <c r="Q55" i="3"/>
  <c r="Q57" i="3" s="1"/>
  <c r="E94" i="1"/>
  <c r="D94" i="1"/>
  <c r="F94" i="1"/>
  <c r="F95" i="1" s="1"/>
  <c r="C99" i="1" s="1"/>
  <c r="C100" i="1" s="1"/>
</calcChain>
</file>

<file path=xl/sharedStrings.xml><?xml version="1.0" encoding="utf-8"?>
<sst xmlns="http://schemas.openxmlformats.org/spreadsheetml/2006/main" count="69" uniqueCount="50">
  <si>
    <t>Berekening wettelijke rente</t>
  </si>
  <si>
    <t>Rentepercentages:</t>
  </si>
  <si>
    <t>percentage</t>
  </si>
  <si>
    <t>Hoofdsom</t>
  </si>
  <si>
    <t>Berekenen vanaf</t>
  </si>
  <si>
    <t>Gemeente:</t>
  </si>
  <si>
    <t>Periode</t>
  </si>
  <si>
    <t>van</t>
  </si>
  <si>
    <t>t/m</t>
  </si>
  <si>
    <t>Rente</t>
  </si>
  <si>
    <t>Berekeningen</t>
  </si>
  <si>
    <t>Bere van</t>
  </si>
  <si>
    <t>dag</t>
  </si>
  <si>
    <t>maand</t>
  </si>
  <si>
    <t>jaar</t>
  </si>
  <si>
    <t>Einddatum</t>
  </si>
  <si>
    <t>dagen plus</t>
  </si>
  <si>
    <t>dagen</t>
  </si>
  <si>
    <t>Begin datum</t>
  </si>
  <si>
    <t>verschil</t>
  </si>
  <si>
    <t>1e dag</t>
  </si>
  <si>
    <t>laatste</t>
  </si>
  <si>
    <t>Volgende</t>
  </si>
  <si>
    <t>Rente dgn</t>
  </si>
  <si>
    <t>schrikkel</t>
  </si>
  <si>
    <t>Schrikkel</t>
  </si>
  <si>
    <t>Bijtellen</t>
  </si>
  <si>
    <t>Aantal</t>
  </si>
  <si>
    <t>Renteperc</t>
  </si>
  <si>
    <t>Jaarrente</t>
  </si>
  <si>
    <t>Maandrente</t>
  </si>
  <si>
    <t>Hfd+rente</t>
  </si>
  <si>
    <t>Totaal</t>
  </si>
  <si>
    <t>Specificatie:</t>
  </si>
  <si>
    <t>Nieuwe hoofdsom</t>
  </si>
  <si>
    <t>m.i.v.</t>
  </si>
  <si>
    <t>Debiteur:</t>
  </si>
  <si>
    <t>Naam:</t>
  </si>
  <si>
    <t>Adres:</t>
  </si>
  <si>
    <t>Postcode/Woonplaats:</t>
  </si>
  <si>
    <t>Vorderingnummer:</t>
  </si>
  <si>
    <t xml:space="preserve"> </t>
  </si>
  <si>
    <t>Berekenen t/m</t>
  </si>
  <si>
    <t xml:space="preserve">   J.Liemburg</t>
  </si>
  <si>
    <t>Uitkomst gemeente</t>
  </si>
  <si>
    <t>Uitkomst naam</t>
  </si>
  <si>
    <t>Uitkomst Adres</t>
  </si>
  <si>
    <t>Uitkomst PC/Wpl</t>
  </si>
  <si>
    <t>Uitkomst vord.nr</t>
  </si>
  <si>
    <t>© Langhenkel Talenter 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</si>
</sst>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14" fontId="3" fillId="0" borderId="0" xfId="0" applyNumberFormat="1" applyFont="1"/>
    <xf numFmtId="10" fontId="3" fillId="0" borderId="0" xfId="0" applyNumberFormat="1" applyFont="1"/>
    <xf numFmtId="0" fontId="3" fillId="4" borderId="0" xfId="0" applyFont="1" applyFill="1"/>
    <xf numFmtId="0" fontId="4" fillId="0" borderId="0" xfId="0" applyFont="1"/>
    <xf numFmtId="1" fontId="3" fillId="0" borderId="0" xfId="0" applyNumberFormat="1" applyFont="1"/>
    <xf numFmtId="0" fontId="5" fillId="0" borderId="0" xfId="0" applyFont="1"/>
    <xf numFmtId="0" fontId="6" fillId="0" borderId="0" xfId="0" applyFont="1"/>
    <xf numFmtId="164" fontId="6" fillId="3" borderId="9" xfId="0" applyNumberFormat="1" applyFont="1" applyFill="1" applyBorder="1" applyProtection="1">
      <protection locked="0"/>
    </xf>
    <xf numFmtId="14" fontId="6" fillId="3" borderId="10" xfId="0" applyNumberFormat="1" applyFont="1" applyFill="1" applyBorder="1" applyProtection="1">
      <protection locked="0"/>
    </xf>
    <xf numFmtId="14" fontId="6" fillId="3" borderId="11" xfId="0" applyNumberFormat="1" applyFont="1" applyFill="1" applyBorder="1" applyProtection="1">
      <protection locked="0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14" fontId="6" fillId="0" borderId="16" xfId="0" applyNumberFormat="1" applyFont="1" applyBorder="1"/>
    <xf numFmtId="0" fontId="6" fillId="0" borderId="16" xfId="0" applyFont="1" applyBorder="1"/>
    <xf numFmtId="0" fontId="6" fillId="0" borderId="17" xfId="0" applyFont="1" applyBorder="1"/>
    <xf numFmtId="14" fontId="6" fillId="0" borderId="18" xfId="0" applyNumberFormat="1" applyFont="1" applyBorder="1"/>
    <xf numFmtId="14" fontId="6" fillId="0" borderId="19" xfId="0" applyNumberFormat="1" applyFont="1" applyBorder="1"/>
    <xf numFmtId="0" fontId="6" fillId="0" borderId="19" xfId="0" applyFont="1" applyBorder="1"/>
    <xf numFmtId="164" fontId="6" fillId="0" borderId="19" xfId="0" applyNumberFormat="1" applyFont="1" applyBorder="1"/>
    <xf numFmtId="10" fontId="6" fillId="0" borderId="19" xfId="0" applyNumberFormat="1" applyFont="1" applyBorder="1"/>
    <xf numFmtId="164" fontId="6" fillId="0" borderId="20" xfId="0" applyNumberFormat="1" applyFont="1" applyBorder="1"/>
    <xf numFmtId="14" fontId="6" fillId="0" borderId="5" xfId="0" applyNumberFormat="1" applyFont="1" applyBorder="1"/>
    <xf numFmtId="14" fontId="6" fillId="0" borderId="21" xfId="0" applyNumberFormat="1" applyFont="1" applyBorder="1"/>
    <xf numFmtId="0" fontId="6" fillId="0" borderId="21" xfId="0" applyFont="1" applyBorder="1"/>
    <xf numFmtId="164" fontId="6" fillId="0" borderId="21" xfId="0" applyNumberFormat="1" applyFont="1" applyBorder="1"/>
    <xf numFmtId="10" fontId="6" fillId="0" borderId="21" xfId="0" applyNumberFormat="1" applyFont="1" applyBorder="1"/>
    <xf numFmtId="164" fontId="6" fillId="0" borderId="6" xfId="0" applyNumberFormat="1" applyFont="1" applyBorder="1"/>
    <xf numFmtId="164" fontId="6" fillId="0" borderId="17" xfId="0" applyNumberFormat="1" applyFont="1" applyBorder="1"/>
    <xf numFmtId="14" fontId="6" fillId="0" borderId="0" xfId="0" applyNumberFormat="1" applyFont="1"/>
    <xf numFmtId="164" fontId="6" fillId="0" borderId="0" xfId="0" applyNumberFormat="1" applyFont="1"/>
    <xf numFmtId="164" fontId="6" fillId="0" borderId="22" xfId="0" applyNumberFormat="1" applyFont="1" applyBorder="1"/>
    <xf numFmtId="164" fontId="6" fillId="0" borderId="23" xfId="0" applyNumberFormat="1" applyFont="1" applyBorder="1"/>
    <xf numFmtId="0" fontId="7" fillId="0" borderId="0" xfId="0" applyFont="1"/>
    <xf numFmtId="164" fontId="6" fillId="2" borderId="9" xfId="0" applyNumberFormat="1" applyFont="1" applyFill="1" applyBorder="1"/>
    <xf numFmtId="14" fontId="6" fillId="2" borderId="10" xfId="0" applyNumberFormat="1" applyFont="1" applyFill="1" applyBorder="1"/>
    <xf numFmtId="14" fontId="6" fillId="2" borderId="11" xfId="0" applyNumberFormat="1" applyFont="1" applyFill="1" applyBorder="1"/>
    <xf numFmtId="0" fontId="8" fillId="0" borderId="0" xfId="0" applyFont="1"/>
    <xf numFmtId="10" fontId="8" fillId="0" borderId="0" xfId="0" applyNumberFormat="1" applyFont="1"/>
    <xf numFmtId="10" fontId="6" fillId="0" borderId="0" xfId="0" applyNumberFormat="1" applyFont="1"/>
    <xf numFmtId="14" fontId="9" fillId="2" borderId="5" xfId="0" applyNumberFormat="1" applyFont="1" applyFill="1" applyBorder="1" applyProtection="1">
      <protection locked="0"/>
    </xf>
    <xf numFmtId="10" fontId="9" fillId="2" borderId="6" xfId="0" applyNumberFormat="1" applyFont="1" applyFill="1" applyBorder="1" applyProtection="1">
      <protection locked="0"/>
    </xf>
    <xf numFmtId="14" fontId="9" fillId="2" borderId="1" xfId="0" applyNumberFormat="1" applyFont="1" applyFill="1" applyBorder="1" applyProtection="1">
      <protection locked="0"/>
    </xf>
    <xf numFmtId="10" fontId="9" fillId="2" borderId="2" xfId="0" applyNumberFormat="1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10" fontId="9" fillId="2" borderId="4" xfId="0" applyNumberFormat="1" applyFont="1" applyFill="1" applyBorder="1" applyProtection="1">
      <protection locked="0"/>
    </xf>
    <xf numFmtId="0" fontId="5" fillId="0" borderId="7" xfId="0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26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6" fillId="3" borderId="25" xfId="0" applyFont="1" applyFill="1" applyBorder="1" applyAlignment="1" applyProtection="1">
      <alignment horizontal="left"/>
      <protection locked="0"/>
    </xf>
    <xf numFmtId="0" fontId="6" fillId="3" borderId="26" xfId="0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200026</xdr:rowOff>
    </xdr:from>
    <xdr:to>
      <xdr:col>6</xdr:col>
      <xdr:colOff>590912</xdr:colOff>
      <xdr:row>0</xdr:row>
      <xdr:rowOff>390526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585821E-3495-4DB8-9200-D06E634BB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200026"/>
          <a:ext cx="3515087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52</xdr:row>
      <xdr:rowOff>104775</xdr:rowOff>
    </xdr:from>
    <xdr:to>
      <xdr:col>6</xdr:col>
      <xdr:colOff>552812</xdr:colOff>
      <xdr:row>52</xdr:row>
      <xdr:rowOff>295275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DD5A11E-54D7-49B5-8AC1-9393E1934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9029700"/>
          <a:ext cx="3515087" cy="19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133350</xdr:rowOff>
    </xdr:from>
    <xdr:to>
      <xdr:col>7</xdr:col>
      <xdr:colOff>533762</xdr:colOff>
      <xdr:row>1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6A0B724-9065-4051-83C7-10591F68C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33350"/>
          <a:ext cx="3515087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5"/>
  <sheetViews>
    <sheetView showGridLines="0" tabSelected="1" topLeftCell="A4" workbookViewId="0">
      <selection activeCell="D6" sqref="D6:G6"/>
    </sheetView>
  </sheetViews>
  <sheetFormatPr defaultRowHeight="12.75" x14ac:dyDescent="0.2"/>
  <cols>
    <col min="1" max="1" width="15" style="10" customWidth="1"/>
    <col min="2" max="2" width="12.140625" style="10" customWidth="1"/>
    <col min="3" max="3" width="10.85546875" style="10" bestFit="1" customWidth="1"/>
    <col min="4" max="4" width="12.7109375" style="10" customWidth="1"/>
    <col min="5" max="5" width="10.42578125" style="10" bestFit="1" customWidth="1"/>
    <col min="6" max="6" width="9.28515625" style="10" bestFit="1" customWidth="1"/>
    <col min="7" max="16384" width="9.140625" style="10"/>
  </cols>
  <sheetData>
    <row r="1" spans="1:11" ht="32.25" customHeight="1" x14ac:dyDescent="0.2"/>
    <row r="2" spans="1:11" ht="15.75" x14ac:dyDescent="0.25">
      <c r="A2" s="9" t="s">
        <v>0</v>
      </c>
      <c r="B2" s="9"/>
      <c r="D2" s="9"/>
      <c r="E2" s="9"/>
      <c r="F2" s="9"/>
      <c r="G2" s="9"/>
      <c r="H2" s="9"/>
      <c r="I2" s="9"/>
      <c r="J2" s="9"/>
      <c r="K2" s="9"/>
    </row>
    <row r="3" spans="1:11" ht="15.75" x14ac:dyDescent="0.25">
      <c r="D3" s="9" t="s">
        <v>5</v>
      </c>
      <c r="E3" s="54"/>
      <c r="F3" s="55"/>
      <c r="G3" s="56"/>
    </row>
    <row r="4" spans="1:11" ht="15.75" x14ac:dyDescent="0.25">
      <c r="D4" s="9"/>
    </row>
    <row r="5" spans="1:11" ht="15.75" x14ac:dyDescent="0.25">
      <c r="A5" s="10" t="s">
        <v>36</v>
      </c>
      <c r="D5" s="9"/>
    </row>
    <row r="6" spans="1:11" x14ac:dyDescent="0.2">
      <c r="B6" s="10" t="s">
        <v>37</v>
      </c>
      <c r="D6" s="57"/>
      <c r="E6" s="58"/>
      <c r="F6" s="58"/>
      <c r="G6" s="59"/>
    </row>
    <row r="7" spans="1:11" x14ac:dyDescent="0.2">
      <c r="B7" s="10" t="s">
        <v>38</v>
      </c>
      <c r="D7" s="57"/>
      <c r="E7" s="58"/>
      <c r="F7" s="58"/>
      <c r="G7" s="59"/>
    </row>
    <row r="8" spans="1:11" x14ac:dyDescent="0.2">
      <c r="B8" s="10" t="s">
        <v>39</v>
      </c>
      <c r="D8" s="57"/>
      <c r="E8" s="58"/>
      <c r="F8" s="58"/>
      <c r="G8" s="59"/>
    </row>
    <row r="9" spans="1:11" ht="15.75" x14ac:dyDescent="0.25">
      <c r="D9" s="9"/>
    </row>
    <row r="10" spans="1:11" x14ac:dyDescent="0.2">
      <c r="B10" s="10" t="s">
        <v>40</v>
      </c>
      <c r="D10" s="57"/>
      <c r="E10" s="58"/>
      <c r="F10" s="58"/>
      <c r="G10" s="59"/>
    </row>
    <row r="11" spans="1:11" ht="16.5" thickBot="1" x14ac:dyDescent="0.3">
      <c r="D11" s="9"/>
    </row>
    <row r="12" spans="1:11" ht="13.5" thickTop="1" x14ac:dyDescent="0.2">
      <c r="A12" s="10" t="s">
        <v>3</v>
      </c>
      <c r="B12" s="11">
        <v>500</v>
      </c>
    </row>
    <row r="13" spans="1:11" x14ac:dyDescent="0.2">
      <c r="A13" s="10" t="s">
        <v>4</v>
      </c>
      <c r="B13" s="12">
        <v>43831</v>
      </c>
    </row>
    <row r="14" spans="1:11" ht="13.5" thickBot="1" x14ac:dyDescent="0.25">
      <c r="A14" s="10" t="s">
        <v>42</v>
      </c>
      <c r="B14" s="13">
        <v>44196</v>
      </c>
      <c r="C14" s="10" t="s">
        <v>41</v>
      </c>
      <c r="D14" s="10" t="str">
        <f>IF(Rekenblad!J1=0," ","Let op: maximale ingave is 48 maanden !!!!")</f>
        <v xml:space="preserve"> </v>
      </c>
    </row>
    <row r="15" spans="1:11" ht="13.5" thickTop="1" x14ac:dyDescent="0.2"/>
    <row r="16" spans="1:11" ht="13.5" thickBot="1" x14ac:dyDescent="0.25"/>
    <row r="17" spans="1:6" ht="13.5" thickTop="1" x14ac:dyDescent="0.2">
      <c r="A17" s="14" t="s">
        <v>6</v>
      </c>
      <c r="B17" s="15"/>
      <c r="C17" s="15" t="s">
        <v>27</v>
      </c>
      <c r="D17" s="15"/>
      <c r="E17" s="15" t="s">
        <v>9</v>
      </c>
      <c r="F17" s="16"/>
    </row>
    <row r="18" spans="1:6" ht="13.5" thickBot="1" x14ac:dyDescent="0.25">
      <c r="A18" s="17" t="s">
        <v>7</v>
      </c>
      <c r="B18" s="18" t="s">
        <v>8</v>
      </c>
      <c r="C18" s="19" t="s">
        <v>17</v>
      </c>
      <c r="D18" s="19" t="s">
        <v>3</v>
      </c>
      <c r="E18" s="19" t="s">
        <v>2</v>
      </c>
      <c r="F18" s="20" t="s">
        <v>9</v>
      </c>
    </row>
    <row r="19" spans="1:6" ht="13.5" thickTop="1" x14ac:dyDescent="0.2">
      <c r="A19" s="21">
        <f>IF(Rekenblad!J8&gt;0,Rekenblad!A4," ")</f>
        <v>43831</v>
      </c>
      <c r="B19" s="22">
        <f>IF(Rekenblad!J8&gt;0,Rekenblad!G8," ")</f>
        <v>43861</v>
      </c>
      <c r="C19" s="23">
        <f>IF(Rekenblad!J8&gt;0,Rekenblad!J8," ")</f>
        <v>31</v>
      </c>
      <c r="D19" s="24">
        <f>IF(C19=" "," ",Rekenblad!N8)</f>
        <v>500</v>
      </c>
      <c r="E19" s="25">
        <f>IF(Rekenblad!J8=0," ",Rekenblad!K8)</f>
        <v>0.02</v>
      </c>
      <c r="F19" s="26">
        <f>IF(C19=" "," ",Rekenblad!M8)</f>
        <v>0.85</v>
      </c>
    </row>
    <row r="20" spans="1:6" x14ac:dyDescent="0.2">
      <c r="A20" s="21">
        <f>IF(Rekenblad!J9&gt;0,Rekenblad!A9," ")</f>
        <v>43862</v>
      </c>
      <c r="B20" s="22">
        <f>IF(Rekenblad!J9&gt;0,Rekenblad!G9," ")</f>
        <v>43890</v>
      </c>
      <c r="C20" s="23">
        <f>IF(Rekenblad!J9&gt;0,Rekenblad!J9," ")</f>
        <v>29</v>
      </c>
      <c r="D20" s="24">
        <f>IF(C20=" "," ",Rekenblad!N9)</f>
        <v>500</v>
      </c>
      <c r="E20" s="25">
        <f>IF(Rekenblad!J9=0," ",Rekenblad!K9)</f>
        <v>0.02</v>
      </c>
      <c r="F20" s="26">
        <f>IF(C20=" "," ",Rekenblad!M9)</f>
        <v>0.79</v>
      </c>
    </row>
    <row r="21" spans="1:6" x14ac:dyDescent="0.2">
      <c r="A21" s="21">
        <f>IF(Rekenblad!J10&gt;0,Rekenblad!A10," ")</f>
        <v>43891</v>
      </c>
      <c r="B21" s="22">
        <f>IF(Rekenblad!J10&gt;0,Rekenblad!G10," ")</f>
        <v>43921</v>
      </c>
      <c r="C21" s="23">
        <f>IF(Rekenblad!J10&gt;0,Rekenblad!J10," ")</f>
        <v>31</v>
      </c>
      <c r="D21" s="24">
        <f>IF(C21=" "," ",Rekenblad!N10)</f>
        <v>500</v>
      </c>
      <c r="E21" s="25">
        <f>IF(Rekenblad!J10=0," ",Rekenblad!K10)</f>
        <v>0.02</v>
      </c>
      <c r="F21" s="26">
        <f>IF(C21=" "," ",Rekenblad!M10)</f>
        <v>0.85</v>
      </c>
    </row>
    <row r="22" spans="1:6" x14ac:dyDescent="0.2">
      <c r="A22" s="21">
        <f>IF(Rekenblad!J11&gt;0,Rekenblad!A11," ")</f>
        <v>43922</v>
      </c>
      <c r="B22" s="22">
        <f>IF(Rekenblad!J11&gt;0,Rekenblad!G11," ")</f>
        <v>43951</v>
      </c>
      <c r="C22" s="23">
        <f>IF(Rekenblad!J11&gt;0,Rekenblad!J11," ")</f>
        <v>30</v>
      </c>
      <c r="D22" s="24">
        <f>IF(C22=" "," ",Rekenblad!N11)</f>
        <v>500</v>
      </c>
      <c r="E22" s="25">
        <f>IF(Rekenblad!J11=0," ",Rekenblad!K11)</f>
        <v>0.02</v>
      </c>
      <c r="F22" s="26">
        <f>IF(C22=" "," ",Rekenblad!M11)</f>
        <v>0.82</v>
      </c>
    </row>
    <row r="23" spans="1:6" x14ac:dyDescent="0.2">
      <c r="A23" s="21">
        <f>IF(Rekenblad!J12&gt;0,Rekenblad!A12," ")</f>
        <v>43952</v>
      </c>
      <c r="B23" s="22">
        <f>IF(Rekenblad!J12&gt;0,Rekenblad!G12," ")</f>
        <v>43982</v>
      </c>
      <c r="C23" s="23">
        <f>IF(Rekenblad!J12&gt;0,Rekenblad!J12," ")</f>
        <v>31</v>
      </c>
      <c r="D23" s="24">
        <f>IF(C23=" "," ",Rekenblad!N12)</f>
        <v>500</v>
      </c>
      <c r="E23" s="25">
        <f>IF(Rekenblad!J12=0," ",Rekenblad!K12)</f>
        <v>0.02</v>
      </c>
      <c r="F23" s="26">
        <f>IF(C23=" "," ",Rekenblad!M12)</f>
        <v>0.85</v>
      </c>
    </row>
    <row r="24" spans="1:6" x14ac:dyDescent="0.2">
      <c r="A24" s="21">
        <f>IF(Rekenblad!J13&gt;0,Rekenblad!A13," ")</f>
        <v>43983</v>
      </c>
      <c r="B24" s="22">
        <f>IF(Rekenblad!J13&gt;0,Rekenblad!G13," ")</f>
        <v>44012</v>
      </c>
      <c r="C24" s="23">
        <f>IF(Rekenblad!J13&gt;0,Rekenblad!J13," ")</f>
        <v>30</v>
      </c>
      <c r="D24" s="24">
        <f>IF(C24=" "," ",Rekenblad!N13)</f>
        <v>500</v>
      </c>
      <c r="E24" s="25">
        <f>IF(Rekenblad!J13=0," ",Rekenblad!K13)</f>
        <v>0.02</v>
      </c>
      <c r="F24" s="26">
        <f>IF(C24=" "," ",Rekenblad!M13)</f>
        <v>0.82</v>
      </c>
    </row>
    <row r="25" spans="1:6" x14ac:dyDescent="0.2">
      <c r="A25" s="21">
        <f>IF(Rekenblad!J14&gt;0,Rekenblad!A14," ")</f>
        <v>44013</v>
      </c>
      <c r="B25" s="22">
        <f>IF(Rekenblad!J14&gt;0,Rekenblad!G14," ")</f>
        <v>44043</v>
      </c>
      <c r="C25" s="23">
        <f>IF(Rekenblad!J14&gt;0,Rekenblad!J14," ")</f>
        <v>31</v>
      </c>
      <c r="D25" s="24">
        <f>IF(C25=" "," ",Rekenblad!N14)</f>
        <v>500</v>
      </c>
      <c r="E25" s="25">
        <f>IF(Rekenblad!J14=0," ",Rekenblad!K14)</f>
        <v>0.02</v>
      </c>
      <c r="F25" s="26">
        <f>IF(C25=" "," ",Rekenblad!M14)</f>
        <v>0.85</v>
      </c>
    </row>
    <row r="26" spans="1:6" x14ac:dyDescent="0.2">
      <c r="A26" s="21">
        <f>IF(Rekenblad!J15&gt;0,Rekenblad!A15," ")</f>
        <v>44044</v>
      </c>
      <c r="B26" s="22">
        <f>IF(Rekenblad!J15&gt;0,Rekenblad!G15," ")</f>
        <v>44074</v>
      </c>
      <c r="C26" s="23">
        <f>IF(Rekenblad!J15&gt;0,Rekenblad!J15," ")</f>
        <v>31</v>
      </c>
      <c r="D26" s="24">
        <f>IF(C26=" "," ",Rekenblad!N15)</f>
        <v>500</v>
      </c>
      <c r="E26" s="25">
        <f>IF(Rekenblad!J15=0," ",Rekenblad!K15)</f>
        <v>0.02</v>
      </c>
      <c r="F26" s="26">
        <f>IF(C26=" "," ",Rekenblad!M15)</f>
        <v>0.85</v>
      </c>
    </row>
    <row r="27" spans="1:6" x14ac:dyDescent="0.2">
      <c r="A27" s="21">
        <f>IF(Rekenblad!J16&gt;0,Rekenblad!A16," ")</f>
        <v>44075</v>
      </c>
      <c r="B27" s="22">
        <f>IF(Rekenblad!J16&gt;0,Rekenblad!G16," ")</f>
        <v>44104</v>
      </c>
      <c r="C27" s="23">
        <f>IF(Rekenblad!J16&gt;0,Rekenblad!J16," ")</f>
        <v>30</v>
      </c>
      <c r="D27" s="24">
        <f>IF(C27=" "," ",Rekenblad!N16)</f>
        <v>500</v>
      </c>
      <c r="E27" s="25">
        <f>IF(Rekenblad!J16=0," ",Rekenblad!K16)</f>
        <v>0.02</v>
      </c>
      <c r="F27" s="26">
        <f>IF(C27=" "," ",Rekenblad!M16)</f>
        <v>0.82</v>
      </c>
    </row>
    <row r="28" spans="1:6" x14ac:dyDescent="0.2">
      <c r="A28" s="21">
        <f>IF(Rekenblad!J17&gt;0,Rekenblad!A17," ")</f>
        <v>44105</v>
      </c>
      <c r="B28" s="22">
        <f>IF(Rekenblad!J17&gt;0,Rekenblad!G17," ")</f>
        <v>44135</v>
      </c>
      <c r="C28" s="23">
        <f>IF(Rekenblad!J17&gt;0,Rekenblad!J17," ")</f>
        <v>31</v>
      </c>
      <c r="D28" s="24">
        <f>IF(C28=" "," ",Rekenblad!N17)</f>
        <v>500</v>
      </c>
      <c r="E28" s="25">
        <f>IF(Rekenblad!J17=0," ",Rekenblad!K17)</f>
        <v>0.02</v>
      </c>
      <c r="F28" s="26">
        <f>IF(C28=" "," ",Rekenblad!M17)</f>
        <v>0.85</v>
      </c>
    </row>
    <row r="29" spans="1:6" x14ac:dyDescent="0.2">
      <c r="A29" s="21">
        <f>IF(Rekenblad!J18&gt;0,Rekenblad!A18," ")</f>
        <v>44136</v>
      </c>
      <c r="B29" s="22">
        <f>IF(Rekenblad!J18&gt;0,Rekenblad!G18," ")</f>
        <v>44165</v>
      </c>
      <c r="C29" s="23">
        <f>IF(Rekenblad!J18&gt;0,Rekenblad!J18," ")</f>
        <v>30</v>
      </c>
      <c r="D29" s="24">
        <f>IF(C29=" "," ",Rekenblad!N18)</f>
        <v>500</v>
      </c>
      <c r="E29" s="25">
        <f>IF(Rekenblad!J18=0," ",Rekenblad!K18)</f>
        <v>0.02</v>
      </c>
      <c r="F29" s="26">
        <f>IF(C29=" "," ",Rekenblad!M18)</f>
        <v>0.82</v>
      </c>
    </row>
    <row r="30" spans="1:6" x14ac:dyDescent="0.2">
      <c r="A30" s="21">
        <f>IF(Rekenblad!J19&gt;0,Rekenblad!A19," ")</f>
        <v>44166</v>
      </c>
      <c r="B30" s="22">
        <f>IF(Rekenblad!J19&gt;0,Rekenblad!G19," ")</f>
        <v>44196</v>
      </c>
      <c r="C30" s="23">
        <f>IF(Rekenblad!J19&gt;0,Rekenblad!J19," ")</f>
        <v>31</v>
      </c>
      <c r="D30" s="24">
        <f>IF(C30=" "," ",Rekenblad!N19)</f>
        <v>500</v>
      </c>
      <c r="E30" s="25">
        <f>IF(Rekenblad!J19=0," ",Rekenblad!K19)</f>
        <v>0.02</v>
      </c>
      <c r="F30" s="26">
        <f>IF(C30=" "," ",Rekenblad!M19)</f>
        <v>0.85</v>
      </c>
    </row>
    <row r="31" spans="1:6" x14ac:dyDescent="0.2">
      <c r="A31" s="21" t="str">
        <f>IF(Rekenblad!J20&gt;0,Rekenblad!A20," ")</f>
        <v xml:space="preserve"> </v>
      </c>
      <c r="B31" s="22" t="str">
        <f>IF(Rekenblad!J20&gt;0,Rekenblad!G20," ")</f>
        <v xml:space="preserve"> </v>
      </c>
      <c r="C31" s="23" t="str">
        <f>IF(Rekenblad!J20&gt;0,Rekenblad!J20," ")</f>
        <v xml:space="preserve"> </v>
      </c>
      <c r="D31" s="24" t="str">
        <f>IF(C31=" "," ",Rekenblad!N20)</f>
        <v xml:space="preserve"> </v>
      </c>
      <c r="E31" s="25" t="str">
        <f>IF(Rekenblad!J20=0," ",Rekenblad!K20)</f>
        <v xml:space="preserve"> </v>
      </c>
      <c r="F31" s="26" t="str">
        <f>IF(C31=" "," ",Rekenblad!M20)</f>
        <v xml:space="preserve"> </v>
      </c>
    </row>
    <row r="32" spans="1:6" x14ac:dyDescent="0.2">
      <c r="A32" s="21" t="str">
        <f>IF(Rekenblad!J21&gt;0,Rekenblad!A21," ")</f>
        <v xml:space="preserve"> </v>
      </c>
      <c r="B32" s="22" t="str">
        <f>IF(Rekenblad!J21&gt;0,Rekenblad!G21," ")</f>
        <v xml:space="preserve"> </v>
      </c>
      <c r="C32" s="23" t="str">
        <f>IF(Rekenblad!J21&gt;0,Rekenblad!J21," ")</f>
        <v xml:space="preserve"> </v>
      </c>
      <c r="D32" s="24" t="str">
        <f>IF(C32=" "," ",Rekenblad!N21)</f>
        <v xml:space="preserve"> </v>
      </c>
      <c r="E32" s="25" t="str">
        <f>IF(Rekenblad!J21=0," ",Rekenblad!K21)</f>
        <v xml:space="preserve"> </v>
      </c>
      <c r="F32" s="26" t="str">
        <f>IF(C32=" "," ",Rekenblad!M21)</f>
        <v xml:space="preserve"> </v>
      </c>
    </row>
    <row r="33" spans="1:6" x14ac:dyDescent="0.2">
      <c r="A33" s="21" t="str">
        <f>IF(Rekenblad!J22&gt;0,Rekenblad!A22," ")</f>
        <v xml:space="preserve"> </v>
      </c>
      <c r="B33" s="22" t="str">
        <f>IF(Rekenblad!J22&gt;0,Rekenblad!G22," ")</f>
        <v xml:space="preserve"> </v>
      </c>
      <c r="C33" s="23" t="str">
        <f>IF(Rekenblad!J22&gt;0,Rekenblad!J22," ")</f>
        <v xml:space="preserve"> </v>
      </c>
      <c r="D33" s="24" t="str">
        <f>IF(C33=" "," ",Rekenblad!N22)</f>
        <v xml:space="preserve"> </v>
      </c>
      <c r="E33" s="25" t="str">
        <f>IF(Rekenblad!J22=0," ",Rekenblad!K22)</f>
        <v xml:space="preserve"> </v>
      </c>
      <c r="F33" s="26" t="str">
        <f>IF(C33=" "," ",Rekenblad!M22)</f>
        <v xml:space="preserve"> </v>
      </c>
    </row>
    <row r="34" spans="1:6" x14ac:dyDescent="0.2">
      <c r="A34" s="21" t="str">
        <f>IF(Rekenblad!J23&gt;0,Rekenblad!A23," ")</f>
        <v xml:space="preserve"> </v>
      </c>
      <c r="B34" s="22" t="str">
        <f>IF(Rekenblad!J23&gt;0,Rekenblad!G23," ")</f>
        <v xml:space="preserve"> </v>
      </c>
      <c r="C34" s="23" t="str">
        <f>IF(Rekenblad!J23&gt;0,Rekenblad!J23," ")</f>
        <v xml:space="preserve"> </v>
      </c>
      <c r="D34" s="24" t="str">
        <f>IF(C34=" "," ",Rekenblad!N23)</f>
        <v xml:space="preserve"> </v>
      </c>
      <c r="E34" s="25" t="str">
        <f>IF(Rekenblad!J23=0," ",Rekenblad!K23)</f>
        <v xml:space="preserve"> </v>
      </c>
      <c r="F34" s="26" t="str">
        <f>IF(C34=" "," ",Rekenblad!M23)</f>
        <v xml:space="preserve"> </v>
      </c>
    </row>
    <row r="35" spans="1:6" x14ac:dyDescent="0.2">
      <c r="A35" s="21" t="str">
        <f>IF(Rekenblad!J24&gt;0,Rekenblad!A24," ")</f>
        <v xml:space="preserve"> </v>
      </c>
      <c r="B35" s="22" t="str">
        <f>IF(Rekenblad!J24&gt;0,Rekenblad!G24," ")</f>
        <v xml:space="preserve"> </v>
      </c>
      <c r="C35" s="23" t="str">
        <f>IF(Rekenblad!J24&gt;0,Rekenblad!J24," ")</f>
        <v xml:space="preserve"> </v>
      </c>
      <c r="D35" s="24" t="str">
        <f>IF(C35=" "," ",Rekenblad!N24)</f>
        <v xml:space="preserve"> </v>
      </c>
      <c r="E35" s="25" t="str">
        <f>IF(Rekenblad!J24=0," ",Rekenblad!K24)</f>
        <v xml:space="preserve"> </v>
      </c>
      <c r="F35" s="26" t="str">
        <f>IF(C35=" "," ",Rekenblad!M24)</f>
        <v xml:space="preserve"> </v>
      </c>
    </row>
    <row r="36" spans="1:6" x14ac:dyDescent="0.2">
      <c r="A36" s="21" t="str">
        <f>IF(Rekenblad!J25&gt;0,Rekenblad!A25," ")</f>
        <v xml:space="preserve"> </v>
      </c>
      <c r="B36" s="22" t="str">
        <f>IF(Rekenblad!J25&gt;0,Rekenblad!G25," ")</f>
        <v xml:space="preserve"> </v>
      </c>
      <c r="C36" s="23" t="str">
        <f>IF(Rekenblad!J25&gt;0,Rekenblad!J25," ")</f>
        <v xml:space="preserve"> </v>
      </c>
      <c r="D36" s="24" t="str">
        <f>IF(C36=" "," ",Rekenblad!N25)</f>
        <v xml:space="preserve"> </v>
      </c>
      <c r="E36" s="25" t="str">
        <f>IF(Rekenblad!J25=0," ",Rekenblad!K25)</f>
        <v xml:space="preserve"> </v>
      </c>
      <c r="F36" s="26" t="str">
        <f>IF(C36=" "," ",Rekenblad!M25)</f>
        <v xml:space="preserve"> </v>
      </c>
    </row>
    <row r="37" spans="1:6" x14ac:dyDescent="0.2">
      <c r="A37" s="21" t="str">
        <f>IF(Rekenblad!J26&gt;0,Rekenblad!A26," ")</f>
        <v xml:space="preserve"> </v>
      </c>
      <c r="B37" s="22" t="str">
        <f>IF(Rekenblad!J26&gt;0,Rekenblad!G26," ")</f>
        <v xml:space="preserve"> </v>
      </c>
      <c r="C37" s="23" t="str">
        <f>IF(Rekenblad!J26&gt;0,Rekenblad!J26," ")</f>
        <v xml:space="preserve"> </v>
      </c>
      <c r="D37" s="24" t="str">
        <f>IF(C37=" "," ",Rekenblad!N26)</f>
        <v xml:space="preserve"> </v>
      </c>
      <c r="E37" s="25" t="str">
        <f>IF(Rekenblad!J26=0," ",Rekenblad!K26)</f>
        <v xml:space="preserve"> </v>
      </c>
      <c r="F37" s="26" t="str">
        <f>IF(C37=" "," ",Rekenblad!M26)</f>
        <v xml:space="preserve"> </v>
      </c>
    </row>
    <row r="38" spans="1:6" x14ac:dyDescent="0.2">
      <c r="A38" s="21" t="str">
        <f>IF(Rekenblad!J27&gt;0,Rekenblad!A27," ")</f>
        <v xml:space="preserve"> </v>
      </c>
      <c r="B38" s="22" t="str">
        <f>IF(Rekenblad!J27&gt;0,Rekenblad!G27," ")</f>
        <v xml:space="preserve"> </v>
      </c>
      <c r="C38" s="23" t="str">
        <f>IF(Rekenblad!J27&gt;0,Rekenblad!J27," ")</f>
        <v xml:space="preserve"> </v>
      </c>
      <c r="D38" s="24" t="str">
        <f>IF(C38=" "," ",Rekenblad!N27)</f>
        <v xml:space="preserve"> </v>
      </c>
      <c r="E38" s="25" t="str">
        <f>IF(Rekenblad!J27=0," ",Rekenblad!K27)</f>
        <v xml:space="preserve"> </v>
      </c>
      <c r="F38" s="26" t="str">
        <f>IF(C38=" "," ",Rekenblad!M27)</f>
        <v xml:space="preserve"> </v>
      </c>
    </row>
    <row r="39" spans="1:6" x14ac:dyDescent="0.2">
      <c r="A39" s="21" t="str">
        <f>IF(Rekenblad!J28&gt;0,Rekenblad!A28," ")</f>
        <v xml:space="preserve"> </v>
      </c>
      <c r="B39" s="22" t="str">
        <f>IF(Rekenblad!J28&gt;0,Rekenblad!G28," ")</f>
        <v xml:space="preserve"> </v>
      </c>
      <c r="C39" s="23" t="str">
        <f>IF(Rekenblad!J28&gt;0,Rekenblad!J28," ")</f>
        <v xml:space="preserve"> </v>
      </c>
      <c r="D39" s="24" t="str">
        <f>IF(C39=" "," ",Rekenblad!N28)</f>
        <v xml:space="preserve"> </v>
      </c>
      <c r="E39" s="25" t="str">
        <f>IF(Rekenblad!J28=0," ",Rekenblad!K28)</f>
        <v xml:space="preserve"> </v>
      </c>
      <c r="F39" s="26" t="str">
        <f>IF(C39=" "," ",Rekenblad!M28)</f>
        <v xml:space="preserve"> </v>
      </c>
    </row>
    <row r="40" spans="1:6" x14ac:dyDescent="0.2">
      <c r="A40" s="21" t="str">
        <f>IF(Rekenblad!J29&gt;0,Rekenblad!A29," ")</f>
        <v xml:space="preserve"> </v>
      </c>
      <c r="B40" s="22" t="str">
        <f>IF(Rekenblad!J29&gt;0,Rekenblad!G29," ")</f>
        <v xml:space="preserve"> </v>
      </c>
      <c r="C40" s="23" t="str">
        <f>IF(Rekenblad!J29&gt;0,Rekenblad!J29," ")</f>
        <v xml:space="preserve"> </v>
      </c>
      <c r="D40" s="24" t="str">
        <f>IF(C40=" "," ",Rekenblad!N29)</f>
        <v xml:space="preserve"> </v>
      </c>
      <c r="E40" s="25" t="str">
        <f>IF(Rekenblad!J29=0," ",Rekenblad!K29)</f>
        <v xml:space="preserve"> </v>
      </c>
      <c r="F40" s="26" t="str">
        <f>IF(C40=" "," ",Rekenblad!M29)</f>
        <v xml:space="preserve"> </v>
      </c>
    </row>
    <row r="41" spans="1:6" x14ac:dyDescent="0.2">
      <c r="A41" s="21" t="str">
        <f>IF(Rekenblad!J30&gt;0,Rekenblad!A30," ")</f>
        <v xml:space="preserve"> </v>
      </c>
      <c r="B41" s="22" t="str">
        <f>IF(Rekenblad!J30&gt;0,Rekenblad!G30," ")</f>
        <v xml:space="preserve"> </v>
      </c>
      <c r="C41" s="23" t="str">
        <f>IF(Rekenblad!J30&gt;0,Rekenblad!J30," ")</f>
        <v xml:space="preserve"> </v>
      </c>
      <c r="D41" s="24" t="str">
        <f>IF(C41=" "," ",Rekenblad!N30)</f>
        <v xml:space="preserve"> </v>
      </c>
      <c r="E41" s="25" t="str">
        <f>IF(Rekenblad!J30=0," ",Rekenblad!K30)</f>
        <v xml:space="preserve"> </v>
      </c>
      <c r="F41" s="26" t="str">
        <f>IF(C41=" "," ",Rekenblad!M30)</f>
        <v xml:space="preserve"> </v>
      </c>
    </row>
    <row r="42" spans="1:6" x14ac:dyDescent="0.2">
      <c r="A42" s="27" t="str">
        <f>IF(Rekenblad!J31&gt;0,Rekenblad!A31," ")</f>
        <v xml:space="preserve"> </v>
      </c>
      <c r="B42" s="28" t="str">
        <f>IF(Rekenblad!J31&gt;0,Rekenblad!G31," ")</f>
        <v xml:space="preserve"> </v>
      </c>
      <c r="C42" s="29" t="str">
        <f>IF(Rekenblad!J31&gt;0,Rekenblad!J31," ")</f>
        <v xml:space="preserve"> </v>
      </c>
      <c r="D42" s="30" t="str">
        <f>IF(C42=" "," ",Rekenblad!N31)</f>
        <v xml:space="preserve"> </v>
      </c>
      <c r="E42" s="31" t="str">
        <f>IF(Rekenblad!J31=0," ",Rekenblad!K31)</f>
        <v xml:space="preserve"> </v>
      </c>
      <c r="F42" s="32" t="str">
        <f>IF(C42=" "," ",Rekenblad!M31)</f>
        <v xml:space="preserve"> </v>
      </c>
    </row>
    <row r="43" spans="1:6" ht="13.5" thickBot="1" x14ac:dyDescent="0.25">
      <c r="A43" s="17" t="s">
        <v>32</v>
      </c>
      <c r="B43" s="19"/>
      <c r="C43" s="19"/>
      <c r="D43" s="19"/>
      <c r="E43" s="19"/>
      <c r="F43" s="33">
        <f>Rekenblad!Q31</f>
        <v>10.02</v>
      </c>
    </row>
    <row r="44" spans="1:6" ht="13.5" thickTop="1" x14ac:dyDescent="0.2"/>
    <row r="45" spans="1:6" x14ac:dyDescent="0.2">
      <c r="A45" s="10" t="s">
        <v>33</v>
      </c>
    </row>
    <row r="46" spans="1:6" x14ac:dyDescent="0.2">
      <c r="A46" s="10" t="s">
        <v>3</v>
      </c>
      <c r="B46" s="34">
        <f>B13</f>
        <v>43831</v>
      </c>
      <c r="C46" s="35">
        <f>B12</f>
        <v>500</v>
      </c>
    </row>
    <row r="47" spans="1:6" x14ac:dyDescent="0.2">
      <c r="A47" s="10" t="s">
        <v>9</v>
      </c>
      <c r="C47" s="36">
        <f>F43</f>
        <v>10.02</v>
      </c>
    </row>
    <row r="48" spans="1:6" ht="13.5" thickBot="1" x14ac:dyDescent="0.25">
      <c r="A48" s="10" t="s">
        <v>34</v>
      </c>
      <c r="B48" s="34">
        <f>IF(B42=" ",B14+1,B42+1)</f>
        <v>44197</v>
      </c>
      <c r="C48" s="37">
        <f>SUM(C46:C47)</f>
        <v>510.02</v>
      </c>
    </row>
    <row r="49" spans="1:7" ht="13.5" thickTop="1" x14ac:dyDescent="0.2"/>
    <row r="51" spans="1:7" ht="9" customHeight="1" x14ac:dyDescent="0.2">
      <c r="A51" s="38" t="s">
        <v>49</v>
      </c>
    </row>
    <row r="52" spans="1:7" ht="9.75" customHeight="1" x14ac:dyDescent="0.2">
      <c r="A52" s="38" t="s">
        <v>43</v>
      </c>
    </row>
    <row r="53" spans="1:7" ht="27.75" customHeight="1" x14ac:dyDescent="0.2"/>
    <row r="54" spans="1:7" ht="15.75" x14ac:dyDescent="0.25">
      <c r="A54" s="9" t="str">
        <f>IF(C71=" "," ",Berekening!A2)</f>
        <v xml:space="preserve"> </v>
      </c>
      <c r="B54" s="9"/>
      <c r="D54" s="9"/>
      <c r="E54" s="9"/>
      <c r="F54" s="9"/>
      <c r="G54" s="9"/>
    </row>
    <row r="55" spans="1:7" ht="15.75" x14ac:dyDescent="0.25">
      <c r="A55" s="9"/>
      <c r="D55" s="9" t="str">
        <f>IF(C71=" "," ",Berekening!D3)</f>
        <v xml:space="preserve"> </v>
      </c>
      <c r="E55" s="63" t="str">
        <f>Rekenblad!E66</f>
        <v xml:space="preserve"> </v>
      </c>
      <c r="F55" s="64"/>
      <c r="G55" s="65"/>
    </row>
    <row r="56" spans="1:7" ht="15.75" x14ac:dyDescent="0.25">
      <c r="A56" s="9"/>
      <c r="D56" s="9"/>
    </row>
    <row r="57" spans="1:7" ht="15.75" x14ac:dyDescent="0.25">
      <c r="A57" s="10" t="str">
        <f>IF(C71=" "," ",Berekening!A5)</f>
        <v xml:space="preserve"> </v>
      </c>
      <c r="D57" s="9"/>
    </row>
    <row r="58" spans="1:7" x14ac:dyDescent="0.2">
      <c r="B58" s="10" t="str">
        <f>IF(C71=" "," ",Berekening!B6)</f>
        <v xml:space="preserve"> </v>
      </c>
      <c r="D58" s="60" t="str">
        <f>IF(Rekenblad!E60=0," ",D6)</f>
        <v xml:space="preserve"> </v>
      </c>
      <c r="E58" s="61"/>
      <c r="F58" s="61"/>
      <c r="G58" s="62"/>
    </row>
    <row r="59" spans="1:7" x14ac:dyDescent="0.2">
      <c r="B59" s="10" t="str">
        <f>IF(C72=" "," ",Berekening!B7)</f>
        <v xml:space="preserve"> </v>
      </c>
      <c r="D59" s="60" t="str">
        <f>IF(Rekenblad!E61=0," ",D7)</f>
        <v xml:space="preserve"> </v>
      </c>
      <c r="E59" s="61"/>
      <c r="F59" s="61"/>
      <c r="G59" s="62"/>
    </row>
    <row r="60" spans="1:7" x14ac:dyDescent="0.2">
      <c r="B60" s="10" t="str">
        <f>IF(C73=" "," ",Berekening!B8)</f>
        <v xml:space="preserve"> </v>
      </c>
      <c r="D60" s="60" t="str">
        <f>IF(Rekenblad!E62=0," ",D8)</f>
        <v xml:space="preserve"> </v>
      </c>
      <c r="E60" s="61"/>
      <c r="F60" s="61"/>
      <c r="G60" s="62"/>
    </row>
    <row r="61" spans="1:7" ht="15.75" x14ac:dyDescent="0.25">
      <c r="D61" s="9"/>
    </row>
    <row r="62" spans="1:7" x14ac:dyDescent="0.2">
      <c r="B62" s="10" t="str">
        <f>IF(C75=" "," ",Berekening!B10)</f>
        <v xml:space="preserve"> </v>
      </c>
      <c r="D62" s="60" t="str">
        <f>IF(Rekenblad!E64=0," ",D10)</f>
        <v xml:space="preserve"> </v>
      </c>
      <c r="E62" s="61"/>
      <c r="F62" s="61"/>
      <c r="G62" s="62"/>
    </row>
    <row r="63" spans="1:7" ht="16.5" thickBot="1" x14ac:dyDescent="0.3">
      <c r="D63" s="9"/>
    </row>
    <row r="64" spans="1:7" ht="13.5" thickTop="1" x14ac:dyDescent="0.2">
      <c r="A64" s="10" t="str">
        <f>IF(C71=" "," ",Berekening!A12)</f>
        <v xml:space="preserve"> </v>
      </c>
      <c r="B64" s="39" t="str">
        <f>IF(C71=" "," ",Berekening!B12)</f>
        <v xml:space="preserve"> </v>
      </c>
    </row>
    <row r="65" spans="1:6" x14ac:dyDescent="0.2">
      <c r="A65" s="10" t="str">
        <f>IF(C72=" "," ",Berekening!A13)</f>
        <v xml:space="preserve"> </v>
      </c>
      <c r="B65" s="40" t="str">
        <f>IF(C71=" "," ",Berekening!B13)</f>
        <v xml:space="preserve"> </v>
      </c>
    </row>
    <row r="66" spans="1:6" ht="13.5" thickBot="1" x14ac:dyDescent="0.25">
      <c r="A66" s="10" t="str">
        <f>IF(C73=" "," ",Berekening!A14)</f>
        <v xml:space="preserve"> </v>
      </c>
      <c r="B66" s="41" t="str">
        <f>IF(C71=" "," ",Berekening!B14)</f>
        <v xml:space="preserve"> </v>
      </c>
    </row>
    <row r="67" spans="1:6" ht="13.5" thickTop="1" x14ac:dyDescent="0.2"/>
    <row r="68" spans="1:6" ht="13.5" thickBot="1" x14ac:dyDescent="0.25"/>
    <row r="69" spans="1:6" ht="13.5" thickTop="1" x14ac:dyDescent="0.2">
      <c r="A69" s="14" t="str">
        <f>IF(C71=" "," ",Berekening!A17)</f>
        <v xml:space="preserve"> </v>
      </c>
      <c r="B69" s="14"/>
      <c r="C69" s="14" t="str">
        <f>IF(C71=" "," ",Berekening!C17)</f>
        <v xml:space="preserve"> </v>
      </c>
      <c r="D69" s="14"/>
      <c r="E69" s="14" t="str">
        <f>IF(C71=" "," ",Berekening!E17)</f>
        <v xml:space="preserve"> </v>
      </c>
      <c r="F69" s="14"/>
    </row>
    <row r="70" spans="1:6" ht="13.5" thickBot="1" x14ac:dyDescent="0.25">
      <c r="A70" s="17" t="str">
        <f>IF(C71=" "," ",Berekening!A18)</f>
        <v xml:space="preserve"> </v>
      </c>
      <c r="B70" s="17" t="str">
        <f>IF(C71=" "," ",Berekening!B18)</f>
        <v xml:space="preserve"> </v>
      </c>
      <c r="C70" s="17" t="str">
        <f>IF(C71=" "," ",Berekening!C18)</f>
        <v xml:space="preserve"> </v>
      </c>
      <c r="D70" s="17" t="str">
        <f>IF(C71=" "," ",Berekening!D18)</f>
        <v xml:space="preserve"> </v>
      </c>
      <c r="E70" s="17" t="str">
        <f>IF(C71=" "," ",Berekening!E18)</f>
        <v xml:space="preserve"> </v>
      </c>
      <c r="F70" s="17" t="str">
        <f>IF(C71=" "," ",Berekening!F18)</f>
        <v xml:space="preserve"> </v>
      </c>
    </row>
    <row r="71" spans="1:6" ht="13.5" thickTop="1" x14ac:dyDescent="0.2">
      <c r="A71" s="21" t="str">
        <f>IF(Rekenblad!J32&gt;0,Rekenblad!A32," ")</f>
        <v xml:space="preserve"> </v>
      </c>
      <c r="B71" s="22" t="str">
        <f>IF(Rekenblad!J32&gt;0,Rekenblad!G32,"")</f>
        <v/>
      </c>
      <c r="C71" s="23" t="str">
        <f>IF(Rekenblad!J32&gt;0,Rekenblad!J32," ")</f>
        <v xml:space="preserve"> </v>
      </c>
      <c r="D71" s="24" t="str">
        <f>IF(C71=" "," ",Rekenblad!N32)</f>
        <v xml:space="preserve"> </v>
      </c>
      <c r="E71" s="25" t="str">
        <f>IF(C71=" "," ",Rekenblad!K32)</f>
        <v xml:space="preserve"> </v>
      </c>
      <c r="F71" s="26" t="str">
        <f>IF(C71=" "," ",Rekenblad!M32)</f>
        <v xml:space="preserve"> </v>
      </c>
    </row>
    <row r="72" spans="1:6" x14ac:dyDescent="0.2">
      <c r="A72" s="21" t="str">
        <f>IF(Rekenblad!J33&gt;0,Rekenblad!A33," ")</f>
        <v xml:space="preserve"> </v>
      </c>
      <c r="B72" s="22" t="str">
        <f>IF(Rekenblad!J33&gt;0,Rekenblad!G33,"")</f>
        <v/>
      </c>
      <c r="C72" s="23" t="str">
        <f>IF(Rekenblad!J33&gt;0,Rekenblad!J33," ")</f>
        <v xml:space="preserve"> </v>
      </c>
      <c r="D72" s="24" t="str">
        <f>IF(C72=" "," ",Rekenblad!N33)</f>
        <v xml:space="preserve"> </v>
      </c>
      <c r="E72" s="25" t="str">
        <f>IF(C72=" "," ",Rekenblad!K33)</f>
        <v xml:space="preserve"> </v>
      </c>
      <c r="F72" s="26" t="str">
        <f>IF(C72=" "," ",Rekenblad!M33)</f>
        <v xml:space="preserve"> </v>
      </c>
    </row>
    <row r="73" spans="1:6" x14ac:dyDescent="0.2">
      <c r="A73" s="21" t="str">
        <f>IF(Rekenblad!J34&gt;0,Rekenblad!A34," ")</f>
        <v xml:space="preserve"> </v>
      </c>
      <c r="B73" s="22" t="str">
        <f>IF(Rekenblad!J34&gt;0,Rekenblad!G34,"")</f>
        <v/>
      </c>
      <c r="C73" s="23" t="str">
        <f>IF(Rekenblad!J34&gt;0,Rekenblad!J34," ")</f>
        <v xml:space="preserve"> </v>
      </c>
      <c r="D73" s="24" t="str">
        <f>IF(C73=" "," ",Rekenblad!N34)</f>
        <v xml:space="preserve"> </v>
      </c>
      <c r="E73" s="25" t="str">
        <f>IF(C73=" "," ",Rekenblad!K34)</f>
        <v xml:space="preserve"> </v>
      </c>
      <c r="F73" s="26" t="str">
        <f>IF(C73=" "," ",Rekenblad!M34)</f>
        <v xml:space="preserve"> </v>
      </c>
    </row>
    <row r="74" spans="1:6" x14ac:dyDescent="0.2">
      <c r="A74" s="21" t="str">
        <f>IF(Rekenblad!J35&gt;0,Rekenblad!A35," ")</f>
        <v xml:space="preserve"> </v>
      </c>
      <c r="B74" s="22" t="str">
        <f>IF(Rekenblad!J35&gt;0,Rekenblad!G35,"")</f>
        <v/>
      </c>
      <c r="C74" s="23" t="str">
        <f>IF(Rekenblad!J35&gt;0,Rekenblad!J35," ")</f>
        <v xml:space="preserve"> </v>
      </c>
      <c r="D74" s="24" t="str">
        <f>IF(C74=" "," ",Rekenblad!N35)</f>
        <v xml:space="preserve"> </v>
      </c>
      <c r="E74" s="25" t="str">
        <f>IF(C74=" "," ",Rekenblad!K35)</f>
        <v xml:space="preserve"> </v>
      </c>
      <c r="F74" s="26" t="str">
        <f>IF(C74=" "," ",Rekenblad!M35)</f>
        <v xml:space="preserve"> </v>
      </c>
    </row>
    <row r="75" spans="1:6" x14ac:dyDescent="0.2">
      <c r="A75" s="21" t="str">
        <f>IF(Rekenblad!J36&gt;0,Rekenblad!A36," ")</f>
        <v xml:space="preserve"> </v>
      </c>
      <c r="B75" s="22" t="str">
        <f>IF(Rekenblad!J36&gt;0,Rekenblad!G36,"")</f>
        <v/>
      </c>
      <c r="C75" s="23" t="str">
        <f>IF(Rekenblad!J36&gt;0,Rekenblad!J36," ")</f>
        <v xml:space="preserve"> </v>
      </c>
      <c r="D75" s="24" t="str">
        <f>IF(C75=" "," ",Rekenblad!N36)</f>
        <v xml:space="preserve"> </v>
      </c>
      <c r="E75" s="25" t="str">
        <f>IF(C75=" "," ",Rekenblad!K36)</f>
        <v xml:space="preserve"> </v>
      </c>
      <c r="F75" s="26" t="str">
        <f>IF(C75=" "," ",Rekenblad!M36)</f>
        <v xml:space="preserve"> </v>
      </c>
    </row>
    <row r="76" spans="1:6" x14ac:dyDescent="0.2">
      <c r="A76" s="21" t="str">
        <f>IF(Rekenblad!J37&gt;0,Rekenblad!A37," ")</f>
        <v xml:space="preserve"> </v>
      </c>
      <c r="B76" s="22" t="str">
        <f>IF(Rekenblad!J37&gt;0,Rekenblad!G37,"")</f>
        <v/>
      </c>
      <c r="C76" s="23" t="str">
        <f>IF(Rekenblad!J37&gt;0,Rekenblad!J37," ")</f>
        <v xml:space="preserve"> </v>
      </c>
      <c r="D76" s="24" t="str">
        <f>IF(C76=" "," ",Rekenblad!N37)</f>
        <v xml:space="preserve"> </v>
      </c>
      <c r="E76" s="25" t="str">
        <f>IF(C76=" "," ",Rekenblad!K37)</f>
        <v xml:space="preserve"> </v>
      </c>
      <c r="F76" s="26" t="str">
        <f>IF(C76=" "," ",Rekenblad!M37)</f>
        <v xml:space="preserve"> </v>
      </c>
    </row>
    <row r="77" spans="1:6" x14ac:dyDescent="0.2">
      <c r="A77" s="21" t="str">
        <f>IF(Rekenblad!J38&gt;0,Rekenblad!A38," ")</f>
        <v xml:space="preserve"> </v>
      </c>
      <c r="B77" s="22" t="str">
        <f>IF(Rekenblad!J38&gt;0,Rekenblad!G38,"")</f>
        <v/>
      </c>
      <c r="C77" s="23" t="str">
        <f>IF(Rekenblad!J38&gt;0,Rekenblad!J38," ")</f>
        <v xml:space="preserve"> </v>
      </c>
      <c r="D77" s="24" t="str">
        <f>IF(C77=" "," ",Rekenblad!N38)</f>
        <v xml:space="preserve"> </v>
      </c>
      <c r="E77" s="25" t="str">
        <f>IF(C77=" "," ",Rekenblad!K38)</f>
        <v xml:space="preserve"> </v>
      </c>
      <c r="F77" s="26" t="str">
        <f>IF(C77=" "," ",Rekenblad!M38)</f>
        <v xml:space="preserve"> </v>
      </c>
    </row>
    <row r="78" spans="1:6" x14ac:dyDescent="0.2">
      <c r="A78" s="21" t="str">
        <f>IF(Rekenblad!J39&gt;0,Rekenblad!A39," ")</f>
        <v xml:space="preserve"> </v>
      </c>
      <c r="B78" s="22" t="str">
        <f>IF(Rekenblad!J39&gt;0,Rekenblad!G39,"")</f>
        <v/>
      </c>
      <c r="C78" s="23" t="str">
        <f>IF(Rekenblad!J39&gt;0,Rekenblad!J39," ")</f>
        <v xml:space="preserve"> </v>
      </c>
      <c r="D78" s="24" t="str">
        <f>IF(C78=" "," ",Rekenblad!N39)</f>
        <v xml:space="preserve"> </v>
      </c>
      <c r="E78" s="25" t="str">
        <f>IF(C78=" "," ",Rekenblad!K39)</f>
        <v xml:space="preserve"> </v>
      </c>
      <c r="F78" s="26" t="str">
        <f>IF(C78=" "," ",Rekenblad!M39)</f>
        <v xml:space="preserve"> </v>
      </c>
    </row>
    <row r="79" spans="1:6" x14ac:dyDescent="0.2">
      <c r="A79" s="21" t="str">
        <f>IF(Rekenblad!J40&gt;0,Rekenblad!A40," ")</f>
        <v xml:space="preserve"> </v>
      </c>
      <c r="B79" s="22" t="str">
        <f>IF(Rekenblad!J40&gt;0,Rekenblad!G40,"")</f>
        <v/>
      </c>
      <c r="C79" s="23" t="str">
        <f>IF(Rekenblad!J40&gt;0,Rekenblad!J40," ")</f>
        <v xml:space="preserve"> </v>
      </c>
      <c r="D79" s="24" t="str">
        <f>IF(C79=" "," ",Rekenblad!N40)</f>
        <v xml:space="preserve"> </v>
      </c>
      <c r="E79" s="25" t="str">
        <f>IF(C79=" "," ",Rekenblad!K40)</f>
        <v xml:space="preserve"> </v>
      </c>
      <c r="F79" s="26" t="str">
        <f>IF(C79=" "," ",Rekenblad!M40)</f>
        <v xml:space="preserve"> </v>
      </c>
    </row>
    <row r="80" spans="1:6" x14ac:dyDescent="0.2">
      <c r="A80" s="21" t="str">
        <f>IF(Rekenblad!J41&gt;0,Rekenblad!A41," ")</f>
        <v xml:space="preserve"> </v>
      </c>
      <c r="B80" s="22" t="str">
        <f>IF(Rekenblad!J41&gt;0,Rekenblad!G41,"")</f>
        <v/>
      </c>
      <c r="C80" s="23" t="str">
        <f>IF(Rekenblad!J41&gt;0,Rekenblad!J41," ")</f>
        <v xml:space="preserve"> </v>
      </c>
      <c r="D80" s="24" t="str">
        <f>IF(C80=" "," ",Rekenblad!N41)</f>
        <v xml:space="preserve"> </v>
      </c>
      <c r="E80" s="25" t="str">
        <f>IF(C80=" "," ",Rekenblad!K41)</f>
        <v xml:space="preserve"> </v>
      </c>
      <c r="F80" s="26" t="str">
        <f>IF(C80=" "," ",Rekenblad!M41)</f>
        <v xml:space="preserve"> </v>
      </c>
    </row>
    <row r="81" spans="1:6" x14ac:dyDescent="0.2">
      <c r="A81" s="21" t="str">
        <f>IF(Rekenblad!J42&gt;0,Rekenblad!A42," ")</f>
        <v xml:space="preserve"> </v>
      </c>
      <c r="B81" s="22" t="str">
        <f>IF(Rekenblad!J42&gt;0,Rekenblad!G42,"")</f>
        <v/>
      </c>
      <c r="C81" s="23" t="str">
        <f>IF(Rekenblad!J42&gt;0,Rekenblad!J42," ")</f>
        <v xml:space="preserve"> </v>
      </c>
      <c r="D81" s="24" t="str">
        <f>IF(C81=" "," ",Rekenblad!N42)</f>
        <v xml:space="preserve"> </v>
      </c>
      <c r="E81" s="25" t="str">
        <f>IF(C81=" "," ",Rekenblad!K42)</f>
        <v xml:space="preserve"> </v>
      </c>
      <c r="F81" s="26" t="str">
        <f>IF(C81=" "," ",Rekenblad!M42)</f>
        <v xml:space="preserve"> </v>
      </c>
    </row>
    <row r="82" spans="1:6" x14ac:dyDescent="0.2">
      <c r="A82" s="21" t="str">
        <f>IF(Rekenblad!J43&gt;0,Rekenblad!A43," ")</f>
        <v xml:space="preserve"> </v>
      </c>
      <c r="B82" s="22" t="str">
        <f>IF(Rekenblad!J43&gt;0,Rekenblad!G43,"")</f>
        <v/>
      </c>
      <c r="C82" s="23" t="str">
        <f>IF(Rekenblad!J43&gt;0,Rekenblad!J43," ")</f>
        <v xml:space="preserve"> </v>
      </c>
      <c r="D82" s="24" t="str">
        <f>IF(C82=" "," ",Rekenblad!N43)</f>
        <v xml:space="preserve"> </v>
      </c>
      <c r="E82" s="25" t="str">
        <f>IF(C82=" "," ",Rekenblad!K43)</f>
        <v xml:space="preserve"> </v>
      </c>
      <c r="F82" s="26" t="str">
        <f>IF(C82=" "," ",Rekenblad!M43)</f>
        <v xml:space="preserve"> </v>
      </c>
    </row>
    <row r="83" spans="1:6" x14ac:dyDescent="0.2">
      <c r="A83" s="21" t="str">
        <f>IF(Rekenblad!J44&gt;0,Rekenblad!A44," ")</f>
        <v xml:space="preserve"> </v>
      </c>
      <c r="B83" s="22" t="str">
        <f>IF(Rekenblad!J44&gt;0,Rekenblad!G44,"")</f>
        <v/>
      </c>
      <c r="C83" s="23" t="str">
        <f>IF(Rekenblad!J44&gt;0,Rekenblad!J44," ")</f>
        <v xml:space="preserve"> </v>
      </c>
      <c r="D83" s="24" t="str">
        <f>IF(C83=" "," ",Rekenblad!N44)</f>
        <v xml:space="preserve"> </v>
      </c>
      <c r="E83" s="25" t="str">
        <f>IF(C83=" "," ",Rekenblad!K44)</f>
        <v xml:space="preserve"> </v>
      </c>
      <c r="F83" s="26" t="str">
        <f>IF(C83=" "," ",Rekenblad!M44)</f>
        <v xml:space="preserve"> </v>
      </c>
    </row>
    <row r="84" spans="1:6" x14ac:dyDescent="0.2">
      <c r="A84" s="21" t="str">
        <f>IF(Rekenblad!J45&gt;0,Rekenblad!A45," ")</f>
        <v xml:space="preserve"> </v>
      </c>
      <c r="B84" s="22" t="str">
        <f>IF(Rekenblad!J45&gt;0,Rekenblad!G45,"")</f>
        <v/>
      </c>
      <c r="C84" s="23" t="str">
        <f>IF(Rekenblad!J45&gt;0,Rekenblad!J45," ")</f>
        <v xml:space="preserve"> </v>
      </c>
      <c r="D84" s="24" t="str">
        <f>IF(C84=" "," ",Rekenblad!N45)</f>
        <v xml:space="preserve"> </v>
      </c>
      <c r="E84" s="25" t="str">
        <f>IF(C84=" "," ",Rekenblad!K45)</f>
        <v xml:space="preserve"> </v>
      </c>
      <c r="F84" s="26" t="str">
        <f>IF(C84=" "," ",Rekenblad!M45)</f>
        <v xml:space="preserve"> </v>
      </c>
    </row>
    <row r="85" spans="1:6" x14ac:dyDescent="0.2">
      <c r="A85" s="21" t="str">
        <f>IF(Rekenblad!J46&gt;0,Rekenblad!A46," ")</f>
        <v xml:space="preserve"> </v>
      </c>
      <c r="B85" s="22" t="str">
        <f>IF(Rekenblad!J46&gt;0,Rekenblad!G46,"")</f>
        <v/>
      </c>
      <c r="C85" s="23" t="str">
        <f>IF(Rekenblad!J46&gt;0,Rekenblad!J46," ")</f>
        <v xml:space="preserve"> </v>
      </c>
      <c r="D85" s="24" t="str">
        <f>IF(C85=" "," ",Rekenblad!N46)</f>
        <v xml:space="preserve"> </v>
      </c>
      <c r="E85" s="25" t="str">
        <f>IF(C85=" "," ",Rekenblad!K46)</f>
        <v xml:space="preserve"> </v>
      </c>
      <c r="F85" s="26" t="str">
        <f>IF(C85=" "," ",Rekenblad!M46)</f>
        <v xml:space="preserve"> </v>
      </c>
    </row>
    <row r="86" spans="1:6" x14ac:dyDescent="0.2">
      <c r="A86" s="21" t="str">
        <f>IF(Rekenblad!J47&gt;0,Rekenblad!A47," ")</f>
        <v xml:space="preserve"> </v>
      </c>
      <c r="B86" s="22" t="str">
        <f>IF(Rekenblad!J47&gt;0,Rekenblad!G47,"")</f>
        <v/>
      </c>
      <c r="C86" s="23" t="str">
        <f>IF(Rekenblad!J47&gt;0,Rekenblad!J47," ")</f>
        <v xml:space="preserve"> </v>
      </c>
      <c r="D86" s="24" t="str">
        <f>IF(C86=" "," ",Rekenblad!N47)</f>
        <v xml:space="preserve"> </v>
      </c>
      <c r="E86" s="25" t="str">
        <f>IF(C86=" "," ",Rekenblad!K47)</f>
        <v xml:space="preserve"> </v>
      </c>
      <c r="F86" s="26" t="str">
        <f>IF(C86=" "," ",Rekenblad!M47)</f>
        <v xml:space="preserve"> </v>
      </c>
    </row>
    <row r="87" spans="1:6" x14ac:dyDescent="0.2">
      <c r="A87" s="21" t="str">
        <f>IF(Rekenblad!J48&gt;0,Rekenblad!A48," ")</f>
        <v xml:space="preserve"> </v>
      </c>
      <c r="B87" s="22" t="str">
        <f>IF(Rekenblad!J48&gt;0,Rekenblad!G48,"")</f>
        <v/>
      </c>
      <c r="C87" s="23" t="str">
        <f>IF(Rekenblad!J48&gt;0,Rekenblad!J48," ")</f>
        <v xml:space="preserve"> </v>
      </c>
      <c r="D87" s="24" t="str">
        <f>IF(C87=" "," ",Rekenblad!N48)</f>
        <v xml:space="preserve"> </v>
      </c>
      <c r="E87" s="25" t="str">
        <f>IF(C87=" "," ",Rekenblad!K48)</f>
        <v xml:space="preserve"> </v>
      </c>
      <c r="F87" s="26" t="str">
        <f>IF(C87=" "," ",Rekenblad!M48)</f>
        <v xml:space="preserve"> </v>
      </c>
    </row>
    <row r="88" spans="1:6" x14ac:dyDescent="0.2">
      <c r="A88" s="21" t="str">
        <f>IF(Rekenblad!J49&gt;0,Rekenblad!A49," ")</f>
        <v xml:space="preserve"> </v>
      </c>
      <c r="B88" s="22" t="str">
        <f>IF(Rekenblad!J49&gt;0,Rekenblad!G49,"")</f>
        <v/>
      </c>
      <c r="C88" s="23" t="str">
        <f>IF(Rekenblad!J49&gt;0,Rekenblad!J49," ")</f>
        <v xml:space="preserve"> </v>
      </c>
      <c r="D88" s="24" t="str">
        <f>IF(C88=" "," ",Rekenblad!N49)</f>
        <v xml:space="preserve"> </v>
      </c>
      <c r="E88" s="25" t="str">
        <f>IF(C88=" "," ",Rekenblad!K49)</f>
        <v xml:space="preserve"> </v>
      </c>
      <c r="F88" s="26" t="str">
        <f>IF(C88=" "," ",Rekenblad!M49)</f>
        <v xml:space="preserve"> </v>
      </c>
    </row>
    <row r="89" spans="1:6" x14ac:dyDescent="0.2">
      <c r="A89" s="21" t="str">
        <f>IF(Rekenblad!J50&gt;0,Rekenblad!A50," ")</f>
        <v xml:space="preserve"> </v>
      </c>
      <c r="B89" s="22" t="str">
        <f>IF(Rekenblad!J50&gt;0,Rekenblad!G50,"")</f>
        <v/>
      </c>
      <c r="C89" s="23" t="str">
        <f>IF(Rekenblad!J50&gt;0,Rekenblad!J50," ")</f>
        <v xml:space="preserve"> </v>
      </c>
      <c r="D89" s="24" t="str">
        <f>IF(C89=" "," ",Rekenblad!N50)</f>
        <v xml:space="preserve"> </v>
      </c>
      <c r="E89" s="25" t="str">
        <f>IF(C89=" "," ",Rekenblad!K50)</f>
        <v xml:space="preserve"> </v>
      </c>
      <c r="F89" s="26" t="str">
        <f>IF(C89=" "," ",Rekenblad!M50)</f>
        <v xml:space="preserve"> </v>
      </c>
    </row>
    <row r="90" spans="1:6" x14ac:dyDescent="0.2">
      <c r="A90" s="21" t="str">
        <f>IF(Rekenblad!J51&gt;0,Rekenblad!A51," ")</f>
        <v xml:space="preserve"> </v>
      </c>
      <c r="B90" s="22" t="str">
        <f>IF(Rekenblad!J51&gt;0,Rekenblad!G51,"")</f>
        <v/>
      </c>
      <c r="C90" s="23" t="str">
        <f>IF(Rekenblad!J51&gt;0,Rekenblad!J51," ")</f>
        <v xml:space="preserve"> </v>
      </c>
      <c r="D90" s="24" t="str">
        <f>IF(C90=" "," ",Rekenblad!N51)</f>
        <v xml:space="preserve"> </v>
      </c>
      <c r="E90" s="25" t="str">
        <f>IF(C90=" "," ",Rekenblad!K51)</f>
        <v xml:space="preserve"> </v>
      </c>
      <c r="F90" s="26" t="str">
        <f>IF(C90=" "," ",Rekenblad!M51)</f>
        <v xml:space="preserve"> </v>
      </c>
    </row>
    <row r="91" spans="1:6" x14ac:dyDescent="0.2">
      <c r="A91" s="21" t="str">
        <f>IF(Rekenblad!J52&gt;0,Rekenblad!A52," ")</f>
        <v xml:space="preserve"> </v>
      </c>
      <c r="B91" s="22" t="str">
        <f>IF(Rekenblad!J52&gt;0,Rekenblad!G52,"")</f>
        <v/>
      </c>
      <c r="C91" s="23" t="str">
        <f>IF(Rekenblad!J52&gt;0,Rekenblad!J52," ")</f>
        <v xml:space="preserve"> </v>
      </c>
      <c r="D91" s="24" t="str">
        <f>IF(C91=" "," ",Rekenblad!N52)</f>
        <v xml:space="preserve"> </v>
      </c>
      <c r="E91" s="25" t="str">
        <f>IF(C91=" "," ",Rekenblad!K52)</f>
        <v xml:space="preserve"> </v>
      </c>
      <c r="F91" s="26" t="str">
        <f>IF(C91=" "," ",Rekenblad!M52)</f>
        <v xml:space="preserve"> </v>
      </c>
    </row>
    <row r="92" spans="1:6" x14ac:dyDescent="0.2">
      <c r="A92" s="21" t="str">
        <f>IF(Rekenblad!J53&gt;0,Rekenblad!A53," ")</f>
        <v xml:space="preserve"> </v>
      </c>
      <c r="B92" s="22" t="str">
        <f>IF(Rekenblad!J53&gt;0,Rekenblad!G53,"")</f>
        <v/>
      </c>
      <c r="C92" s="23" t="str">
        <f>IF(Rekenblad!J53&gt;0,Rekenblad!J53," ")</f>
        <v xml:space="preserve"> </v>
      </c>
      <c r="D92" s="24" t="str">
        <f>IF(C92=" "," ",Rekenblad!N53)</f>
        <v xml:space="preserve"> </v>
      </c>
      <c r="E92" s="25" t="str">
        <f>IF(C92=" "," ",Rekenblad!K53)</f>
        <v xml:space="preserve"> </v>
      </c>
      <c r="F92" s="26" t="str">
        <f>IF(C92=" "," ",Rekenblad!M53)</f>
        <v xml:space="preserve"> </v>
      </c>
    </row>
    <row r="93" spans="1:6" x14ac:dyDescent="0.2">
      <c r="A93" s="21" t="str">
        <f>IF(Rekenblad!J54&gt;0,Rekenblad!A54," ")</f>
        <v xml:space="preserve"> </v>
      </c>
      <c r="B93" s="22" t="str">
        <f>IF(Rekenblad!J54&gt;0,Rekenblad!G54,"")</f>
        <v/>
      </c>
      <c r="C93" s="23" t="str">
        <f>IF(Rekenblad!J54&gt;0,Rekenblad!J54," ")</f>
        <v xml:space="preserve"> </v>
      </c>
      <c r="D93" s="24" t="str">
        <f>IF(C93=" "," ",Rekenblad!N54)</f>
        <v xml:space="preserve"> </v>
      </c>
      <c r="E93" s="25" t="str">
        <f>IF(C93=" "," ",Rekenblad!K54)</f>
        <v xml:space="preserve"> </v>
      </c>
      <c r="F93" s="26" t="str">
        <f>IF(C93=" "," ",Rekenblad!M54)</f>
        <v xml:space="preserve"> </v>
      </c>
    </row>
    <row r="94" spans="1:6" x14ac:dyDescent="0.2">
      <c r="A94" s="27" t="str">
        <f>IF(Rekenblad!J55&gt;0,Rekenblad!A55," ")</f>
        <v xml:space="preserve"> </v>
      </c>
      <c r="B94" s="28" t="str">
        <f>IF(Rekenblad!J55&gt;0,Rekenblad!G55,"")</f>
        <v/>
      </c>
      <c r="C94" s="29" t="str">
        <f>IF(Rekenblad!J55&gt;0,Rekenblad!J55," ")</f>
        <v xml:space="preserve"> </v>
      </c>
      <c r="D94" s="30" t="str">
        <f>IF(C94=" "," ",Rekenblad!N55)</f>
        <v xml:space="preserve"> </v>
      </c>
      <c r="E94" s="31" t="str">
        <f>IF(C94=" "," ",Rekenblad!K55)</f>
        <v xml:space="preserve"> </v>
      </c>
      <c r="F94" s="32" t="str">
        <f>IF(C94=" "," ",Rekenblad!M55)</f>
        <v xml:space="preserve"> </v>
      </c>
    </row>
    <row r="95" spans="1:6" ht="13.5" thickBot="1" x14ac:dyDescent="0.25">
      <c r="A95" s="17"/>
      <c r="B95" s="19"/>
      <c r="C95" s="19"/>
      <c r="D95" s="19"/>
      <c r="E95" s="19"/>
      <c r="F95" s="33">
        <f>SUM(F71:F94)</f>
        <v>0</v>
      </c>
    </row>
    <row r="96" spans="1:6" ht="13.5" thickTop="1" x14ac:dyDescent="0.2"/>
    <row r="97" spans="1:5" x14ac:dyDescent="0.2">
      <c r="A97" s="10" t="str">
        <f>IF($C$71=" "," ",A45)</f>
        <v xml:space="preserve"> </v>
      </c>
    </row>
    <row r="98" spans="1:5" x14ac:dyDescent="0.2">
      <c r="A98" s="10" t="str">
        <f>IF($C$71=" "," ",A46)</f>
        <v xml:space="preserve"> </v>
      </c>
      <c r="B98" s="34" t="str">
        <f>IF(C71&gt;0,A71," ")</f>
        <v xml:space="preserve"> </v>
      </c>
      <c r="C98" s="35" t="str">
        <f>IF(C71&gt;0,D71," ")</f>
        <v xml:space="preserve"> </v>
      </c>
    </row>
    <row r="99" spans="1:5" x14ac:dyDescent="0.2">
      <c r="A99" s="10" t="str">
        <f>IF($C$71=" "," ",A47)</f>
        <v xml:space="preserve"> </v>
      </c>
      <c r="C99" s="36" t="str">
        <f>IF(F95&gt;0,F95," ")</f>
        <v xml:space="preserve"> </v>
      </c>
      <c r="E99" s="35"/>
    </row>
    <row r="100" spans="1:5" ht="13.5" thickBot="1" x14ac:dyDescent="0.25">
      <c r="A100" s="10" t="str">
        <f>IF($C$71=" "," ",A48)</f>
        <v xml:space="preserve"> </v>
      </c>
      <c r="B100" s="34" t="str">
        <f>IF(C71=" "," ",Rekenblad!F4+1)</f>
        <v xml:space="preserve"> </v>
      </c>
      <c r="C100" s="37" t="str">
        <f>IF(C71=" "," ",SUM(C98:C99))</f>
        <v xml:space="preserve"> </v>
      </c>
    </row>
    <row r="101" spans="1:5" ht="13.5" thickTop="1" x14ac:dyDescent="0.2"/>
    <row r="104" spans="1:5" ht="9.75" customHeight="1" x14ac:dyDescent="0.2">
      <c r="A104" s="38" t="s">
        <v>49</v>
      </c>
    </row>
    <row r="105" spans="1:5" ht="9.75" customHeight="1" x14ac:dyDescent="0.2">
      <c r="A105" s="38" t="s">
        <v>43</v>
      </c>
    </row>
  </sheetData>
  <sheetProtection algorithmName="SHA-512" hashValue="auGnvmGa7er8yUDXm4OQZC2heCNTCqoebVkl4YH8JX2RP51Ri1hGscTt+oxZ4E39QFs/0EKDeyZ40SXwsFOlCg==" saltValue="j46n8nMrUOUNPq/4C0qOWw==" spinCount="100000" sheet="1" objects="1" scenarios="1" selectLockedCells="1"/>
  <mergeCells count="10">
    <mergeCell ref="E3:G3"/>
    <mergeCell ref="D6:G6"/>
    <mergeCell ref="D7:G7"/>
    <mergeCell ref="D8:G8"/>
    <mergeCell ref="D62:G62"/>
    <mergeCell ref="E55:G55"/>
    <mergeCell ref="D58:G58"/>
    <mergeCell ref="D59:G59"/>
    <mergeCell ref="D60:G60"/>
    <mergeCell ref="D10:G10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"/>
  <sheetViews>
    <sheetView showGridLines="0" topLeftCell="A10" workbookViewId="0">
      <selection activeCell="B35" sqref="B35"/>
    </sheetView>
  </sheetViews>
  <sheetFormatPr defaultRowHeight="12.75" x14ac:dyDescent="0.2"/>
  <cols>
    <col min="1" max="1" width="10.7109375" style="10" customWidth="1"/>
    <col min="2" max="2" width="13.7109375" style="44" bestFit="1" customWidth="1"/>
    <col min="3" max="4" width="9.140625" style="10"/>
    <col min="5" max="5" width="10.140625" style="10" bestFit="1" customWidth="1"/>
    <col min="6" max="16384" width="9.140625" style="10"/>
  </cols>
  <sheetData>
    <row r="1" spans="1:5" ht="25.5" customHeight="1" x14ac:dyDescent="0.2"/>
    <row r="2" spans="1:5" ht="28.5" x14ac:dyDescent="0.45">
      <c r="A2" s="42" t="s">
        <v>1</v>
      </c>
      <c r="B2" s="43"/>
    </row>
    <row r="3" spans="1:5" ht="29.25" thickBot="1" x14ac:dyDescent="0.5">
      <c r="A3" s="42"/>
      <c r="B3" s="43"/>
    </row>
    <row r="4" spans="1:5" ht="17.25" thickTop="1" thickBot="1" x14ac:dyDescent="0.25">
      <c r="A4" s="52" t="s">
        <v>35</v>
      </c>
      <c r="B4" s="53" t="s">
        <v>2</v>
      </c>
    </row>
    <row r="5" spans="1:5" ht="15.75" thickTop="1" x14ac:dyDescent="0.25">
      <c r="A5" s="45">
        <v>25934</v>
      </c>
      <c r="B5" s="46">
        <v>0.05</v>
      </c>
      <c r="E5" s="34"/>
    </row>
    <row r="6" spans="1:5" ht="15" x14ac:dyDescent="0.25">
      <c r="A6" s="47">
        <v>25993</v>
      </c>
      <c r="B6" s="48">
        <v>0.09</v>
      </c>
      <c r="E6" s="34"/>
    </row>
    <row r="7" spans="1:5" ht="15" x14ac:dyDescent="0.25">
      <c r="A7" s="47">
        <v>26604</v>
      </c>
      <c r="B7" s="48">
        <v>0.08</v>
      </c>
      <c r="E7" s="34"/>
    </row>
    <row r="8" spans="1:5" ht="15" x14ac:dyDescent="0.25">
      <c r="A8" s="47">
        <v>27150</v>
      </c>
      <c r="B8" s="48">
        <v>0.1</v>
      </c>
      <c r="E8" s="34"/>
    </row>
    <row r="9" spans="1:5" ht="15" x14ac:dyDescent="0.25">
      <c r="A9" s="47">
        <v>27851</v>
      </c>
      <c r="B9" s="48">
        <v>0.08</v>
      </c>
      <c r="E9" s="34"/>
    </row>
    <row r="10" spans="1:5" ht="15" x14ac:dyDescent="0.25">
      <c r="A10" s="47">
        <v>28856</v>
      </c>
      <c r="B10" s="48">
        <v>0.1</v>
      </c>
      <c r="E10" s="34"/>
    </row>
    <row r="11" spans="1:5" ht="15" x14ac:dyDescent="0.25">
      <c r="A11" s="47">
        <v>29312</v>
      </c>
      <c r="B11" s="48">
        <v>0.12</v>
      </c>
      <c r="E11" s="34"/>
    </row>
    <row r="12" spans="1:5" ht="15" x14ac:dyDescent="0.25">
      <c r="A12" s="47">
        <v>30317</v>
      </c>
      <c r="B12" s="48">
        <v>0.09</v>
      </c>
      <c r="E12" s="34"/>
    </row>
    <row r="13" spans="1:5" ht="15" x14ac:dyDescent="0.25">
      <c r="A13" s="47">
        <v>31868</v>
      </c>
      <c r="B13" s="48">
        <v>0.08</v>
      </c>
      <c r="E13" s="34"/>
    </row>
    <row r="14" spans="1:5" ht="15" x14ac:dyDescent="0.25">
      <c r="A14" s="47">
        <v>32874</v>
      </c>
      <c r="B14" s="48">
        <v>0.1</v>
      </c>
      <c r="E14" s="34"/>
    </row>
    <row r="15" spans="1:5" ht="15" x14ac:dyDescent="0.25">
      <c r="A15" s="47">
        <v>33055</v>
      </c>
      <c r="B15" s="48">
        <v>0.11</v>
      </c>
      <c r="E15" s="34"/>
    </row>
    <row r="16" spans="1:5" ht="15" x14ac:dyDescent="0.25">
      <c r="A16" s="47">
        <v>33604</v>
      </c>
      <c r="B16" s="48">
        <v>0.12</v>
      </c>
      <c r="E16" s="34"/>
    </row>
    <row r="17" spans="1:5" ht="15" x14ac:dyDescent="0.25">
      <c r="A17" s="47">
        <v>34151</v>
      </c>
      <c r="B17" s="48">
        <v>0.1</v>
      </c>
      <c r="E17" s="34"/>
    </row>
    <row r="18" spans="1:5" ht="15" x14ac:dyDescent="0.25">
      <c r="A18" s="47">
        <v>34335</v>
      </c>
      <c r="B18" s="48">
        <v>0.09</v>
      </c>
      <c r="E18" s="34"/>
    </row>
    <row r="19" spans="1:5" ht="15" x14ac:dyDescent="0.25">
      <c r="A19" s="47">
        <v>34700</v>
      </c>
      <c r="B19" s="48">
        <v>0.08</v>
      </c>
      <c r="E19" s="34"/>
    </row>
    <row r="20" spans="1:5" ht="15" x14ac:dyDescent="0.25">
      <c r="A20" s="47">
        <v>35065</v>
      </c>
      <c r="B20" s="48">
        <v>7.0000000000000007E-2</v>
      </c>
      <c r="E20" s="34"/>
    </row>
    <row r="21" spans="1:5" ht="15" x14ac:dyDescent="0.25">
      <c r="A21" s="47">
        <v>35247</v>
      </c>
      <c r="B21" s="48">
        <v>0.05</v>
      </c>
      <c r="E21" s="34"/>
    </row>
    <row r="22" spans="1:5" ht="15" x14ac:dyDescent="0.25">
      <c r="A22" s="47">
        <v>35796</v>
      </c>
      <c r="B22" s="48">
        <v>0.06</v>
      </c>
      <c r="E22" s="34"/>
    </row>
    <row r="23" spans="1:5" ht="15" x14ac:dyDescent="0.25">
      <c r="A23" s="47">
        <v>36892</v>
      </c>
      <c r="B23" s="48">
        <v>0.08</v>
      </c>
      <c r="E23" s="34"/>
    </row>
    <row r="24" spans="1:5" ht="15" x14ac:dyDescent="0.25">
      <c r="A24" s="47">
        <v>37257</v>
      </c>
      <c r="B24" s="48">
        <v>7.0000000000000007E-2</v>
      </c>
      <c r="E24" s="34"/>
    </row>
    <row r="25" spans="1:5" ht="15" x14ac:dyDescent="0.25">
      <c r="A25" s="47">
        <v>37834</v>
      </c>
      <c r="B25" s="48">
        <v>0.05</v>
      </c>
      <c r="E25" s="34"/>
    </row>
    <row r="26" spans="1:5" ht="15" x14ac:dyDescent="0.25">
      <c r="A26" s="47">
        <v>38018</v>
      </c>
      <c r="B26" s="48">
        <v>0.04</v>
      </c>
      <c r="E26" s="34"/>
    </row>
    <row r="27" spans="1:5" ht="15" x14ac:dyDescent="0.25">
      <c r="A27" s="47">
        <v>39083</v>
      </c>
      <c r="B27" s="48">
        <v>0.06</v>
      </c>
      <c r="E27" s="34"/>
    </row>
    <row r="28" spans="1:5" ht="15" x14ac:dyDescent="0.25">
      <c r="A28" s="47">
        <v>39995</v>
      </c>
      <c r="B28" s="48">
        <v>0.04</v>
      </c>
      <c r="E28" s="34"/>
    </row>
    <row r="29" spans="1:5" ht="15" x14ac:dyDescent="0.25">
      <c r="A29" s="47">
        <v>40179</v>
      </c>
      <c r="B29" s="48">
        <v>0.03</v>
      </c>
      <c r="E29" s="34"/>
    </row>
    <row r="30" spans="1:5" ht="15" x14ac:dyDescent="0.25">
      <c r="A30" s="47">
        <v>40725</v>
      </c>
      <c r="B30" s="48">
        <v>0.04</v>
      </c>
    </row>
    <row r="31" spans="1:5" ht="15" x14ac:dyDescent="0.25">
      <c r="A31" s="47">
        <v>41091</v>
      </c>
      <c r="B31" s="48">
        <v>0.03</v>
      </c>
    </row>
    <row r="32" spans="1:5" ht="15" x14ac:dyDescent="0.25">
      <c r="A32" s="47">
        <v>41640</v>
      </c>
      <c r="B32" s="48">
        <v>0.03</v>
      </c>
    </row>
    <row r="33" spans="1:2" ht="15" x14ac:dyDescent="0.25">
      <c r="A33" s="47">
        <v>42005</v>
      </c>
      <c r="B33" s="48">
        <v>0.02</v>
      </c>
    </row>
    <row r="34" spans="1:2" ht="15" x14ac:dyDescent="0.25">
      <c r="A34" s="47">
        <v>44197</v>
      </c>
      <c r="B34" s="48">
        <v>0.02</v>
      </c>
    </row>
    <row r="35" spans="1:2" ht="15" x14ac:dyDescent="0.25">
      <c r="A35" s="49"/>
      <c r="B35" s="48"/>
    </row>
    <row r="36" spans="1:2" ht="15" x14ac:dyDescent="0.25">
      <c r="A36" s="49"/>
      <c r="B36" s="48"/>
    </row>
    <row r="37" spans="1:2" ht="15" x14ac:dyDescent="0.25">
      <c r="A37" s="49"/>
      <c r="B37" s="48"/>
    </row>
    <row r="38" spans="1:2" ht="15" x14ac:dyDescent="0.25">
      <c r="A38" s="49"/>
      <c r="B38" s="48"/>
    </row>
    <row r="39" spans="1:2" ht="15" x14ac:dyDescent="0.25">
      <c r="A39" s="49"/>
      <c r="B39" s="48"/>
    </row>
    <row r="40" spans="1:2" ht="15" x14ac:dyDescent="0.25">
      <c r="A40" s="49"/>
      <c r="B40" s="48"/>
    </row>
    <row r="41" spans="1:2" ht="15" x14ac:dyDescent="0.25">
      <c r="A41" s="49"/>
      <c r="B41" s="48"/>
    </row>
    <row r="42" spans="1:2" ht="15" x14ac:dyDescent="0.25">
      <c r="A42" s="49"/>
      <c r="B42" s="48"/>
    </row>
    <row r="43" spans="1:2" ht="15" x14ac:dyDescent="0.25">
      <c r="A43" s="49"/>
      <c r="B43" s="48"/>
    </row>
    <row r="44" spans="1:2" ht="15" x14ac:dyDescent="0.25">
      <c r="A44" s="49"/>
      <c r="B44" s="48"/>
    </row>
    <row r="45" spans="1:2" ht="15" x14ac:dyDescent="0.25">
      <c r="A45" s="49"/>
      <c r="B45" s="48"/>
    </row>
    <row r="46" spans="1:2" ht="15" x14ac:dyDescent="0.25">
      <c r="A46" s="49"/>
      <c r="B46" s="48"/>
    </row>
    <row r="47" spans="1:2" ht="15" x14ac:dyDescent="0.25">
      <c r="A47" s="49"/>
      <c r="B47" s="48"/>
    </row>
    <row r="48" spans="1:2" ht="15" x14ac:dyDescent="0.25">
      <c r="A48" s="49"/>
      <c r="B48" s="48"/>
    </row>
    <row r="49" spans="1:2" ht="15" x14ac:dyDescent="0.25">
      <c r="A49" s="49"/>
      <c r="B49" s="48"/>
    </row>
    <row r="50" spans="1:2" ht="15" x14ac:dyDescent="0.25">
      <c r="A50" s="49"/>
      <c r="B50" s="48"/>
    </row>
    <row r="51" spans="1:2" ht="15" x14ac:dyDescent="0.25">
      <c r="A51" s="49"/>
      <c r="B51" s="48"/>
    </row>
    <row r="52" spans="1:2" ht="15" x14ac:dyDescent="0.25">
      <c r="A52" s="49"/>
      <c r="B52" s="48"/>
    </row>
    <row r="53" spans="1:2" ht="15" x14ac:dyDescent="0.25">
      <c r="A53" s="49"/>
      <c r="B53" s="48"/>
    </row>
    <row r="54" spans="1:2" ht="15" x14ac:dyDescent="0.25">
      <c r="A54" s="49"/>
      <c r="B54" s="48"/>
    </row>
    <row r="55" spans="1:2" ht="15" x14ac:dyDescent="0.25">
      <c r="A55" s="49"/>
      <c r="B55" s="48"/>
    </row>
    <row r="56" spans="1:2" ht="15" x14ac:dyDescent="0.25">
      <c r="A56" s="49"/>
      <c r="B56" s="48"/>
    </row>
    <row r="57" spans="1:2" ht="15.75" thickBot="1" x14ac:dyDescent="0.3">
      <c r="A57" s="50"/>
      <c r="B57" s="51"/>
    </row>
    <row r="58" spans="1:2" ht="13.5" thickTop="1" x14ac:dyDescent="0.2"/>
    <row r="59" spans="1:2" x14ac:dyDescent="0.2">
      <c r="A59" s="38" t="s">
        <v>49</v>
      </c>
    </row>
    <row r="60" spans="1:2" x14ac:dyDescent="0.2">
      <c r="A60" s="38" t="s">
        <v>43</v>
      </c>
    </row>
  </sheetData>
  <sheetProtection algorithmName="SHA-512" hashValue="sICalWo3aQKK2vbgFKrywH2EElbSRgrxoK3TS2u4gSU7HcQypYqnv9WKaKN9aOPb+hd7i+lloBzwYgu3JUk5cA==" saltValue="IIa8s+7EBAnu1ZkVHrUqMA==" spinCount="100000" sheet="1" objects="1" scenarios="1" selectLockedCells="1"/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7"/>
  <sheetViews>
    <sheetView workbookViewId="0">
      <selection activeCell="A20" sqref="A20"/>
    </sheetView>
  </sheetViews>
  <sheetFormatPr defaultRowHeight="12.75" x14ac:dyDescent="0.2"/>
  <cols>
    <col min="1" max="1" width="12.28515625" bestFit="1" customWidth="1"/>
    <col min="3" max="3" width="10.7109375" bestFit="1" customWidth="1"/>
    <col min="4" max="4" width="10.7109375" customWidth="1"/>
    <col min="5" max="5" width="10.140625" bestFit="1" customWidth="1"/>
    <col min="6" max="6" width="10.7109375" bestFit="1" customWidth="1"/>
    <col min="7" max="7" width="10.140625" bestFit="1" customWidth="1"/>
    <col min="8" max="8" width="11.42578125" bestFit="1" customWidth="1"/>
    <col min="9" max="10" width="10.140625" bestFit="1" customWidth="1"/>
    <col min="11" max="11" width="9.42578125" style="1" bestFit="1" customWidth="1"/>
    <col min="12" max="12" width="10.140625" bestFit="1" customWidth="1"/>
    <col min="13" max="15" width="10.140625" customWidth="1"/>
    <col min="16" max="16" width="10.140625" style="1" bestFit="1" customWidth="1"/>
    <col min="17" max="17" width="10.140625" bestFit="1" customWidth="1"/>
  </cols>
  <sheetData>
    <row r="1" spans="1:24" x14ac:dyDescent="0.2">
      <c r="A1" s="2" t="s">
        <v>10</v>
      </c>
      <c r="B1" s="2"/>
      <c r="C1" s="2">
        <f>MONTH(C4)</f>
        <v>1</v>
      </c>
      <c r="D1" s="2">
        <f>YEAR(C4)</f>
        <v>2020</v>
      </c>
      <c r="E1" s="2">
        <f>D1*12+C1</f>
        <v>24241</v>
      </c>
      <c r="F1" s="2">
        <f>MONTH(F4)</f>
        <v>12</v>
      </c>
      <c r="G1" s="2">
        <f>YEAR(F4)</f>
        <v>2020</v>
      </c>
      <c r="H1" s="2">
        <f>G1*12+F1+1</f>
        <v>24253</v>
      </c>
      <c r="I1" s="2">
        <f>H1-E1</f>
        <v>12</v>
      </c>
      <c r="J1" s="2">
        <f>IF(I1&gt;48,1,0)</f>
        <v>0</v>
      </c>
      <c r="K1" s="3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</row>
    <row r="3" spans="1:24" x14ac:dyDescent="0.2">
      <c r="A3" s="2" t="s">
        <v>18</v>
      </c>
      <c r="B3" s="2"/>
      <c r="C3" s="2"/>
      <c r="D3" s="2"/>
      <c r="E3" s="2"/>
      <c r="F3" s="2" t="s">
        <v>15</v>
      </c>
      <c r="G3" s="2" t="s">
        <v>12</v>
      </c>
      <c r="H3" s="2" t="s">
        <v>19</v>
      </c>
      <c r="I3" s="2" t="s">
        <v>20</v>
      </c>
      <c r="J3" s="2" t="s">
        <v>21</v>
      </c>
      <c r="K3" s="3" t="s">
        <v>3</v>
      </c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</row>
    <row r="4" spans="1:24" x14ac:dyDescent="0.2">
      <c r="A4" s="4">
        <f>Berekening!B13</f>
        <v>43831</v>
      </c>
      <c r="B4" s="2">
        <f>DAY(A4)</f>
        <v>1</v>
      </c>
      <c r="C4" s="4">
        <f>A4-B4+1</f>
        <v>43831</v>
      </c>
      <c r="D4" s="4"/>
      <c r="E4" s="2"/>
      <c r="F4" s="4">
        <f>Berekening!B14</f>
        <v>44196</v>
      </c>
      <c r="G4" s="2">
        <f>DAY(F4)</f>
        <v>31</v>
      </c>
      <c r="H4" s="2">
        <f>G4-1</f>
        <v>30</v>
      </c>
      <c r="I4" s="4">
        <f>F4-H4</f>
        <v>44166</v>
      </c>
      <c r="J4" s="4">
        <f>F4</f>
        <v>44196</v>
      </c>
      <c r="K4" s="3">
        <f>Berekening!B12</f>
        <v>500</v>
      </c>
      <c r="L4" s="2">
        <f>IF(I4&gt;J4,1,0)</f>
        <v>0</v>
      </c>
      <c r="M4" s="2"/>
      <c r="N4" s="2"/>
      <c r="O4" s="2"/>
      <c r="P4" s="3"/>
      <c r="Q4" s="2"/>
      <c r="R4" s="2"/>
      <c r="S4" s="2"/>
      <c r="T4" s="2"/>
      <c r="U4" s="2"/>
      <c r="V4" s="2"/>
      <c r="W4" s="2"/>
      <c r="X4" s="2"/>
    </row>
    <row r="5" spans="1:24" x14ac:dyDescent="0.2">
      <c r="A5" s="4"/>
      <c r="B5" s="2"/>
      <c r="C5" s="4"/>
      <c r="D5" s="4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3"/>
      <c r="Q5" s="2"/>
      <c r="R5" s="2"/>
      <c r="S5" s="2"/>
      <c r="T5" s="2"/>
      <c r="U5" s="2"/>
      <c r="V5" s="2"/>
      <c r="W5" s="2"/>
      <c r="X5" s="2"/>
    </row>
    <row r="6" spans="1:2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2"/>
      <c r="P6" s="3"/>
      <c r="Q6" s="2"/>
      <c r="R6" s="2"/>
      <c r="S6" s="2"/>
      <c r="T6" s="2"/>
      <c r="U6" s="2"/>
      <c r="V6" s="2"/>
      <c r="W6" s="2"/>
      <c r="X6" s="2"/>
    </row>
    <row r="7" spans="1:24" x14ac:dyDescent="0.2">
      <c r="A7" s="2" t="s">
        <v>11</v>
      </c>
      <c r="B7" s="2" t="s">
        <v>14</v>
      </c>
      <c r="C7" s="2" t="s">
        <v>13</v>
      </c>
      <c r="D7" s="2" t="s">
        <v>16</v>
      </c>
      <c r="E7" s="2" t="s">
        <v>24</v>
      </c>
      <c r="F7" s="2" t="s">
        <v>26</v>
      </c>
      <c r="G7" s="2" t="s">
        <v>15</v>
      </c>
      <c r="H7" s="2" t="s">
        <v>22</v>
      </c>
      <c r="I7" s="2"/>
      <c r="J7" s="2" t="s">
        <v>23</v>
      </c>
      <c r="K7" s="2" t="s">
        <v>28</v>
      </c>
      <c r="L7" s="3" t="s">
        <v>29</v>
      </c>
      <c r="M7" s="3" t="s">
        <v>30</v>
      </c>
      <c r="N7" s="3" t="s">
        <v>3</v>
      </c>
      <c r="O7" s="3" t="s">
        <v>31</v>
      </c>
      <c r="P7" s="3"/>
      <c r="Q7" s="2" t="s">
        <v>15</v>
      </c>
      <c r="R7" s="2"/>
      <c r="S7" s="2"/>
      <c r="T7" s="2"/>
      <c r="U7" s="2"/>
      <c r="V7" s="2"/>
      <c r="W7" s="2"/>
      <c r="X7" s="2"/>
    </row>
    <row r="8" spans="1:24" x14ac:dyDescent="0.2">
      <c r="A8" s="4">
        <f>C4</f>
        <v>43831</v>
      </c>
      <c r="B8" s="8">
        <f>YEAR(A8)</f>
        <v>2020</v>
      </c>
      <c r="C8" s="2">
        <f>MONTH(A8)</f>
        <v>1</v>
      </c>
      <c r="D8" s="2">
        <f>VLOOKUP(C8,$T$10:$U$21,2)</f>
        <v>31</v>
      </c>
      <c r="E8" s="2">
        <f>IF(B8=$Q$12,1,IF(B8=$Q$13,1,IF(B8=$Q$14,1,IF(B8=$Q$15,1,IF(B8=$Q$16,1,IF(B8=$Q$17,1,IF(B8=$Q$18,1,IF(B8=$Q$19,1,0))))))))</f>
        <v>1</v>
      </c>
      <c r="F8" s="2">
        <f>IF(C8=2,E8,0)</f>
        <v>0</v>
      </c>
      <c r="G8" s="4">
        <f>IF(A8+D8-1+F8&gt;$J$4,$J$4,A8+D8-1+F8)</f>
        <v>43861</v>
      </c>
      <c r="H8" s="2">
        <f t="shared" ref="H8:H24" si="0">IF(A8&gt;$J$4,0,1)</f>
        <v>1</v>
      </c>
      <c r="I8" s="4">
        <f>IF(H8=1,A8+D8+F8,I7)</f>
        <v>43862</v>
      </c>
      <c r="J8" s="3">
        <f>IF(G8&gt;=$J$4,$J$4-A4+1,G8-A4+1)</f>
        <v>31</v>
      </c>
      <c r="K8" s="5">
        <f>VLOOKUP(A8,Rentepercentages!$A$5:$B$57,2)</f>
        <v>0.02</v>
      </c>
      <c r="L8" s="3">
        <f>K8*N8</f>
        <v>10</v>
      </c>
      <c r="M8" s="3">
        <f>ROUND(L8/(365+F8)*J8,2)</f>
        <v>0.85</v>
      </c>
      <c r="N8" s="3">
        <f>$K$4</f>
        <v>500</v>
      </c>
      <c r="O8" s="3">
        <f>N8+M8</f>
        <v>500.85</v>
      </c>
      <c r="P8" s="3" t="str">
        <f t="shared" ref="P8:P19" si="1">IF(C7=12,N8-N7," ")</f>
        <v xml:space="preserve"> </v>
      </c>
      <c r="Q8" s="4">
        <f>Berekening!B14</f>
        <v>44196</v>
      </c>
      <c r="R8" s="2"/>
      <c r="S8" s="2"/>
      <c r="T8" s="2"/>
      <c r="U8" s="2"/>
      <c r="V8" s="2"/>
      <c r="W8" s="2"/>
      <c r="X8" s="2"/>
    </row>
    <row r="9" spans="1:24" x14ac:dyDescent="0.2">
      <c r="A9" s="4">
        <f>I8</f>
        <v>43862</v>
      </c>
      <c r="B9" s="8">
        <f t="shared" ref="B9:B55" si="2">YEAR(A9)</f>
        <v>2020</v>
      </c>
      <c r="C9" s="2">
        <f>MONTH(A9)</f>
        <v>2</v>
      </c>
      <c r="D9" s="2">
        <f>VLOOKUP(C9,$T$10:$U$21,2)</f>
        <v>28</v>
      </c>
      <c r="E9" s="2">
        <f t="shared" ref="E9:E55" si="3">IF(B9=$Q$12,1,IF(B9=$Q$13,1,IF(B9=$Q$14,1,IF(B9=$Q$15,1,IF(B9=$Q$16,1,IF(B9=$Q$17,1,IF(B9=$Q$18,1,IF(B9=$Q$19,1,0))))))))</f>
        <v>1</v>
      </c>
      <c r="F9" s="2">
        <f t="shared" ref="F9:F55" si="4">IF(C9=2,E9,0)</f>
        <v>1</v>
      </c>
      <c r="G9" s="4">
        <f t="shared" ref="G9:G55" si="5">IF(A9+D9-1+F9&gt;$J$4,$J$4,A9+D9-1+F9)</f>
        <v>43890</v>
      </c>
      <c r="H9" s="2">
        <f t="shared" si="0"/>
        <v>1</v>
      </c>
      <c r="I9" s="4">
        <f>IF(H9=1,A9+D9+F9,I8)</f>
        <v>43891</v>
      </c>
      <c r="J9" s="3">
        <f t="shared" ref="J9:J55" si="6">IF(I9=A9,0,IF(G9&gt;=$J$4,$J$4-A9+1,G9-A9+1))</f>
        <v>29</v>
      </c>
      <c r="K9" s="5">
        <f>VLOOKUP(A9,Rentepercentages!$A$5:$B$57,2)</f>
        <v>0.02</v>
      </c>
      <c r="L9" s="3">
        <f t="shared" ref="L9:L55" si="7">K9*N9</f>
        <v>10</v>
      </c>
      <c r="M9" s="3">
        <f t="shared" ref="M9:M55" si="8">ROUND(L9/(365+F9)*J9,2)</f>
        <v>0.79</v>
      </c>
      <c r="N9" s="3">
        <f t="shared" ref="N9:N19" si="9">IF(C8=12,O8,N8)</f>
        <v>500</v>
      </c>
      <c r="O9" s="3">
        <f>O8+M9</f>
        <v>501.64000000000004</v>
      </c>
      <c r="P9" s="3" t="str">
        <f t="shared" si="1"/>
        <v xml:space="preserve"> </v>
      </c>
      <c r="Q9" s="2"/>
      <c r="R9" s="2"/>
      <c r="S9" s="2"/>
      <c r="T9" s="2" t="s">
        <v>17</v>
      </c>
      <c r="U9" s="2"/>
      <c r="V9" s="2"/>
      <c r="W9" s="2"/>
      <c r="X9" s="2"/>
    </row>
    <row r="10" spans="1:24" x14ac:dyDescent="0.2">
      <c r="A10" s="4">
        <f t="shared" ref="A10:A55" si="10">I9</f>
        <v>43891</v>
      </c>
      <c r="B10" s="8">
        <f t="shared" si="2"/>
        <v>2020</v>
      </c>
      <c r="C10" s="2">
        <f t="shared" ref="C10:C55" si="11">MONTH(A10)</f>
        <v>3</v>
      </c>
      <c r="D10" s="2">
        <f t="shared" ref="D10:D55" si="12">VLOOKUP(C10,$T$10:$U$21,2)</f>
        <v>31</v>
      </c>
      <c r="E10" s="2">
        <f t="shared" si="3"/>
        <v>1</v>
      </c>
      <c r="F10" s="2">
        <f t="shared" si="4"/>
        <v>0</v>
      </c>
      <c r="G10" s="4">
        <f t="shared" si="5"/>
        <v>43921</v>
      </c>
      <c r="H10" s="2">
        <f t="shared" si="0"/>
        <v>1</v>
      </c>
      <c r="I10" s="4">
        <f>IF(H10=1,A10+D10+F10,I9)</f>
        <v>43922</v>
      </c>
      <c r="J10" s="3">
        <f t="shared" si="6"/>
        <v>31</v>
      </c>
      <c r="K10" s="5">
        <f>VLOOKUP(A10,Rentepercentages!$A$5:$B$57,2)</f>
        <v>0.02</v>
      </c>
      <c r="L10" s="3">
        <f t="shared" si="7"/>
        <v>10</v>
      </c>
      <c r="M10" s="3">
        <f t="shared" si="8"/>
        <v>0.85</v>
      </c>
      <c r="N10" s="3">
        <f t="shared" si="9"/>
        <v>500</v>
      </c>
      <c r="O10" s="3">
        <f t="shared" ref="O10:O55" si="13">O9+M10</f>
        <v>502.49000000000007</v>
      </c>
      <c r="P10" s="3" t="str">
        <f t="shared" si="1"/>
        <v xml:space="preserve"> </v>
      </c>
      <c r="Q10" s="2"/>
      <c r="R10" s="2"/>
      <c r="S10" s="2"/>
      <c r="T10" s="2">
        <v>1</v>
      </c>
      <c r="U10" s="2">
        <v>31</v>
      </c>
      <c r="V10" s="2"/>
      <c r="W10" s="2"/>
      <c r="X10" s="2"/>
    </row>
    <row r="11" spans="1:24" x14ac:dyDescent="0.2">
      <c r="A11" s="4">
        <f t="shared" si="10"/>
        <v>43922</v>
      </c>
      <c r="B11" s="8">
        <f t="shared" si="2"/>
        <v>2020</v>
      </c>
      <c r="C11" s="2">
        <f t="shared" si="11"/>
        <v>4</v>
      </c>
      <c r="D11" s="2">
        <f t="shared" si="12"/>
        <v>30</v>
      </c>
      <c r="E11" s="2">
        <f t="shared" si="3"/>
        <v>1</v>
      </c>
      <c r="F11" s="2">
        <f t="shared" si="4"/>
        <v>0</v>
      </c>
      <c r="G11" s="4">
        <f t="shared" si="5"/>
        <v>43951</v>
      </c>
      <c r="H11" s="2">
        <f t="shared" si="0"/>
        <v>1</v>
      </c>
      <c r="I11" s="4">
        <f t="shared" ref="I11:I55" si="14">IF(H11=1,A11+D11+F11,I10)</f>
        <v>43952</v>
      </c>
      <c r="J11" s="3">
        <f t="shared" si="6"/>
        <v>30</v>
      </c>
      <c r="K11" s="5">
        <f>VLOOKUP(A11,Rentepercentages!$A$5:$B$57,2)</f>
        <v>0.02</v>
      </c>
      <c r="L11" s="3">
        <f t="shared" si="7"/>
        <v>10</v>
      </c>
      <c r="M11" s="3">
        <f t="shared" si="8"/>
        <v>0.82</v>
      </c>
      <c r="N11" s="3">
        <f t="shared" si="9"/>
        <v>500</v>
      </c>
      <c r="O11" s="3">
        <f t="shared" si="13"/>
        <v>503.31000000000006</v>
      </c>
      <c r="P11" s="3" t="str">
        <f t="shared" si="1"/>
        <v xml:space="preserve"> </v>
      </c>
      <c r="Q11" s="2" t="s">
        <v>25</v>
      </c>
      <c r="R11" s="2"/>
      <c r="S11" s="2"/>
      <c r="T11" s="2">
        <v>2</v>
      </c>
      <c r="U11" s="2">
        <v>28</v>
      </c>
      <c r="V11" s="2"/>
      <c r="W11" s="2"/>
      <c r="X11" s="2"/>
    </row>
    <row r="12" spans="1:24" x14ac:dyDescent="0.2">
      <c r="A12" s="4">
        <f t="shared" si="10"/>
        <v>43952</v>
      </c>
      <c r="B12" s="8">
        <f t="shared" si="2"/>
        <v>2020</v>
      </c>
      <c r="C12" s="2">
        <f t="shared" si="11"/>
        <v>5</v>
      </c>
      <c r="D12" s="2">
        <f t="shared" si="12"/>
        <v>31</v>
      </c>
      <c r="E12" s="2">
        <f t="shared" si="3"/>
        <v>1</v>
      </c>
      <c r="F12" s="2">
        <f t="shared" si="4"/>
        <v>0</v>
      </c>
      <c r="G12" s="4">
        <f t="shared" si="5"/>
        <v>43982</v>
      </c>
      <c r="H12" s="2">
        <f t="shared" si="0"/>
        <v>1</v>
      </c>
      <c r="I12" s="4">
        <f t="shared" si="14"/>
        <v>43983</v>
      </c>
      <c r="J12" s="3">
        <f t="shared" si="6"/>
        <v>31</v>
      </c>
      <c r="K12" s="5">
        <f>VLOOKUP(A12,Rentepercentages!$A$5:$B$57,2)</f>
        <v>0.02</v>
      </c>
      <c r="L12" s="3">
        <f t="shared" si="7"/>
        <v>10</v>
      </c>
      <c r="M12" s="3">
        <f t="shared" si="8"/>
        <v>0.85</v>
      </c>
      <c r="N12" s="3">
        <f t="shared" si="9"/>
        <v>500</v>
      </c>
      <c r="O12" s="3">
        <f t="shared" si="13"/>
        <v>504.16000000000008</v>
      </c>
      <c r="P12" s="3" t="str">
        <f t="shared" si="1"/>
        <v xml:space="preserve"> </v>
      </c>
      <c r="Q12" s="2">
        <v>2000</v>
      </c>
      <c r="R12" s="2">
        <v>1</v>
      </c>
      <c r="S12" s="2"/>
      <c r="T12" s="2">
        <v>3</v>
      </c>
      <c r="U12" s="2">
        <v>31</v>
      </c>
      <c r="V12" s="2"/>
      <c r="W12" s="2"/>
      <c r="X12" s="2"/>
    </row>
    <row r="13" spans="1:24" x14ac:dyDescent="0.2">
      <c r="A13" s="4">
        <f t="shared" si="10"/>
        <v>43983</v>
      </c>
      <c r="B13" s="8">
        <f t="shared" si="2"/>
        <v>2020</v>
      </c>
      <c r="C13" s="2">
        <f t="shared" si="11"/>
        <v>6</v>
      </c>
      <c r="D13" s="2">
        <f t="shared" si="12"/>
        <v>30</v>
      </c>
      <c r="E13" s="2">
        <f t="shared" si="3"/>
        <v>1</v>
      </c>
      <c r="F13" s="2">
        <f t="shared" si="4"/>
        <v>0</v>
      </c>
      <c r="G13" s="4">
        <f t="shared" si="5"/>
        <v>44012</v>
      </c>
      <c r="H13" s="2">
        <f t="shared" si="0"/>
        <v>1</v>
      </c>
      <c r="I13" s="4">
        <f t="shared" si="14"/>
        <v>44013</v>
      </c>
      <c r="J13" s="3">
        <f t="shared" si="6"/>
        <v>30</v>
      </c>
      <c r="K13" s="5">
        <f>VLOOKUP(A13,Rentepercentages!$A$5:$B$57,2)</f>
        <v>0.02</v>
      </c>
      <c r="L13" s="3">
        <f t="shared" si="7"/>
        <v>10</v>
      </c>
      <c r="M13" s="3">
        <f t="shared" si="8"/>
        <v>0.82</v>
      </c>
      <c r="N13" s="3">
        <f t="shared" si="9"/>
        <v>500</v>
      </c>
      <c r="O13" s="3">
        <f t="shared" si="13"/>
        <v>504.98000000000008</v>
      </c>
      <c r="P13" s="3" t="str">
        <f t="shared" si="1"/>
        <v xml:space="preserve"> </v>
      </c>
      <c r="Q13" s="2">
        <v>2004</v>
      </c>
      <c r="R13" s="2">
        <v>1</v>
      </c>
      <c r="S13" s="2"/>
      <c r="T13" s="2">
        <v>4</v>
      </c>
      <c r="U13" s="2">
        <v>30</v>
      </c>
      <c r="V13" s="2"/>
      <c r="W13" s="2"/>
      <c r="X13" s="2"/>
    </row>
    <row r="14" spans="1:24" x14ac:dyDescent="0.2">
      <c r="A14" s="4">
        <f t="shared" si="10"/>
        <v>44013</v>
      </c>
      <c r="B14" s="8">
        <f t="shared" si="2"/>
        <v>2020</v>
      </c>
      <c r="C14" s="2">
        <f t="shared" si="11"/>
        <v>7</v>
      </c>
      <c r="D14" s="2">
        <f t="shared" si="12"/>
        <v>31</v>
      </c>
      <c r="E14" s="2">
        <f t="shared" si="3"/>
        <v>1</v>
      </c>
      <c r="F14" s="2">
        <f t="shared" si="4"/>
        <v>0</v>
      </c>
      <c r="G14" s="4">
        <f t="shared" si="5"/>
        <v>44043</v>
      </c>
      <c r="H14" s="2">
        <f t="shared" si="0"/>
        <v>1</v>
      </c>
      <c r="I14" s="4">
        <f t="shared" si="14"/>
        <v>44044</v>
      </c>
      <c r="J14" s="3">
        <f t="shared" si="6"/>
        <v>31</v>
      </c>
      <c r="K14" s="5">
        <f>VLOOKUP(A14,Rentepercentages!$A$5:$B$57,2)</f>
        <v>0.02</v>
      </c>
      <c r="L14" s="3">
        <f t="shared" si="7"/>
        <v>10</v>
      </c>
      <c r="M14" s="3">
        <f t="shared" si="8"/>
        <v>0.85</v>
      </c>
      <c r="N14" s="3">
        <f t="shared" si="9"/>
        <v>500</v>
      </c>
      <c r="O14" s="3">
        <f t="shared" si="13"/>
        <v>505.8300000000001</v>
      </c>
      <c r="P14" s="3" t="str">
        <f t="shared" si="1"/>
        <v xml:space="preserve"> </v>
      </c>
      <c r="Q14" s="2">
        <v>2008</v>
      </c>
      <c r="R14" s="2">
        <v>1</v>
      </c>
      <c r="S14" s="2"/>
      <c r="T14" s="2">
        <v>5</v>
      </c>
      <c r="U14" s="2">
        <v>31</v>
      </c>
      <c r="V14" s="2"/>
      <c r="W14" s="2"/>
      <c r="X14" s="2"/>
    </row>
    <row r="15" spans="1:24" x14ac:dyDescent="0.2">
      <c r="A15" s="4">
        <f t="shared" si="10"/>
        <v>44044</v>
      </c>
      <c r="B15" s="8">
        <f t="shared" si="2"/>
        <v>2020</v>
      </c>
      <c r="C15" s="2">
        <f t="shared" si="11"/>
        <v>8</v>
      </c>
      <c r="D15" s="2">
        <f t="shared" si="12"/>
        <v>31</v>
      </c>
      <c r="E15" s="2">
        <f t="shared" si="3"/>
        <v>1</v>
      </c>
      <c r="F15" s="2">
        <f t="shared" si="4"/>
        <v>0</v>
      </c>
      <c r="G15" s="4">
        <f t="shared" si="5"/>
        <v>44074</v>
      </c>
      <c r="H15" s="2">
        <f t="shared" si="0"/>
        <v>1</v>
      </c>
      <c r="I15" s="4">
        <f t="shared" si="14"/>
        <v>44075</v>
      </c>
      <c r="J15" s="3">
        <f t="shared" si="6"/>
        <v>31</v>
      </c>
      <c r="K15" s="5">
        <f>VLOOKUP(A15,Rentepercentages!$A$5:$B$57,2)</f>
        <v>0.02</v>
      </c>
      <c r="L15" s="3">
        <f t="shared" si="7"/>
        <v>10</v>
      </c>
      <c r="M15" s="3">
        <f t="shared" si="8"/>
        <v>0.85</v>
      </c>
      <c r="N15" s="3">
        <f t="shared" si="9"/>
        <v>500</v>
      </c>
      <c r="O15" s="3">
        <f t="shared" si="13"/>
        <v>506.68000000000012</v>
      </c>
      <c r="P15" s="3" t="str">
        <f t="shared" si="1"/>
        <v xml:space="preserve"> </v>
      </c>
      <c r="Q15" s="2">
        <v>2012</v>
      </c>
      <c r="R15" s="2">
        <v>1</v>
      </c>
      <c r="S15" s="2"/>
      <c r="T15" s="2">
        <v>6</v>
      </c>
      <c r="U15" s="2">
        <v>30</v>
      </c>
      <c r="V15" s="2"/>
      <c r="W15" s="2"/>
      <c r="X15" s="2"/>
    </row>
    <row r="16" spans="1:24" x14ac:dyDescent="0.2">
      <c r="A16" s="4">
        <f t="shared" si="10"/>
        <v>44075</v>
      </c>
      <c r="B16" s="8">
        <f t="shared" si="2"/>
        <v>2020</v>
      </c>
      <c r="C16" s="2">
        <f t="shared" si="11"/>
        <v>9</v>
      </c>
      <c r="D16" s="2">
        <f t="shared" si="12"/>
        <v>30</v>
      </c>
      <c r="E16" s="2">
        <f t="shared" si="3"/>
        <v>1</v>
      </c>
      <c r="F16" s="2">
        <f t="shared" si="4"/>
        <v>0</v>
      </c>
      <c r="G16" s="4">
        <f t="shared" si="5"/>
        <v>44104</v>
      </c>
      <c r="H16" s="2">
        <f t="shared" si="0"/>
        <v>1</v>
      </c>
      <c r="I16" s="4">
        <f t="shared" si="14"/>
        <v>44105</v>
      </c>
      <c r="J16" s="3">
        <f t="shared" si="6"/>
        <v>30</v>
      </c>
      <c r="K16" s="5">
        <f>VLOOKUP(A16,Rentepercentages!$A$5:$B$57,2)</f>
        <v>0.02</v>
      </c>
      <c r="L16" s="3">
        <f t="shared" si="7"/>
        <v>10</v>
      </c>
      <c r="M16" s="3">
        <f t="shared" si="8"/>
        <v>0.82</v>
      </c>
      <c r="N16" s="3">
        <f t="shared" si="9"/>
        <v>500</v>
      </c>
      <c r="O16" s="3">
        <f t="shared" si="13"/>
        <v>507.50000000000011</v>
      </c>
      <c r="P16" s="3" t="str">
        <f t="shared" si="1"/>
        <v xml:space="preserve"> </v>
      </c>
      <c r="Q16" s="2">
        <v>2016</v>
      </c>
      <c r="R16" s="2">
        <v>1</v>
      </c>
      <c r="S16" s="2"/>
      <c r="T16" s="2">
        <v>7</v>
      </c>
      <c r="U16" s="2">
        <v>31</v>
      </c>
      <c r="V16" s="2"/>
      <c r="W16" s="2"/>
      <c r="X16" s="2"/>
    </row>
    <row r="17" spans="1:24" x14ac:dyDescent="0.2">
      <c r="A17" s="4">
        <f t="shared" si="10"/>
        <v>44105</v>
      </c>
      <c r="B17" s="8">
        <f t="shared" si="2"/>
        <v>2020</v>
      </c>
      <c r="C17" s="2">
        <f t="shared" si="11"/>
        <v>10</v>
      </c>
      <c r="D17" s="2">
        <f t="shared" si="12"/>
        <v>31</v>
      </c>
      <c r="E17" s="2">
        <f t="shared" si="3"/>
        <v>1</v>
      </c>
      <c r="F17" s="2">
        <f t="shared" si="4"/>
        <v>0</v>
      </c>
      <c r="G17" s="4">
        <f t="shared" si="5"/>
        <v>44135</v>
      </c>
      <c r="H17" s="2">
        <f t="shared" si="0"/>
        <v>1</v>
      </c>
      <c r="I17" s="4">
        <f t="shared" si="14"/>
        <v>44136</v>
      </c>
      <c r="J17" s="3">
        <f t="shared" si="6"/>
        <v>31</v>
      </c>
      <c r="K17" s="5">
        <f>VLOOKUP(A17,Rentepercentages!$A$5:$B$57,2)</f>
        <v>0.02</v>
      </c>
      <c r="L17" s="3">
        <f t="shared" si="7"/>
        <v>10</v>
      </c>
      <c r="M17" s="3">
        <f t="shared" si="8"/>
        <v>0.85</v>
      </c>
      <c r="N17" s="3">
        <f t="shared" si="9"/>
        <v>500</v>
      </c>
      <c r="O17" s="3">
        <f t="shared" si="13"/>
        <v>508.35000000000014</v>
      </c>
      <c r="P17" s="3" t="str">
        <f t="shared" si="1"/>
        <v xml:space="preserve"> </v>
      </c>
      <c r="Q17" s="2">
        <v>2020</v>
      </c>
      <c r="R17" s="2">
        <v>1</v>
      </c>
      <c r="S17" s="2"/>
      <c r="T17" s="2">
        <v>8</v>
      </c>
      <c r="U17" s="2">
        <v>31</v>
      </c>
      <c r="V17" s="2"/>
      <c r="W17" s="2"/>
      <c r="X17" s="2"/>
    </row>
    <row r="18" spans="1:24" x14ac:dyDescent="0.2">
      <c r="A18" s="4">
        <f t="shared" si="10"/>
        <v>44136</v>
      </c>
      <c r="B18" s="8">
        <f t="shared" si="2"/>
        <v>2020</v>
      </c>
      <c r="C18" s="2">
        <f t="shared" si="11"/>
        <v>11</v>
      </c>
      <c r="D18" s="2">
        <f t="shared" si="12"/>
        <v>30</v>
      </c>
      <c r="E18" s="2">
        <f t="shared" si="3"/>
        <v>1</v>
      </c>
      <c r="F18" s="2">
        <f t="shared" si="4"/>
        <v>0</v>
      </c>
      <c r="G18" s="4">
        <f t="shared" si="5"/>
        <v>44165</v>
      </c>
      <c r="H18" s="2">
        <f t="shared" si="0"/>
        <v>1</v>
      </c>
      <c r="I18" s="4">
        <f t="shared" si="14"/>
        <v>44166</v>
      </c>
      <c r="J18" s="3">
        <f t="shared" si="6"/>
        <v>30</v>
      </c>
      <c r="K18" s="5">
        <f>VLOOKUP(A18,Rentepercentages!$A$5:$B$57,2)</f>
        <v>0.02</v>
      </c>
      <c r="L18" s="3">
        <f t="shared" si="7"/>
        <v>10</v>
      </c>
      <c r="M18" s="3">
        <f t="shared" si="8"/>
        <v>0.82</v>
      </c>
      <c r="N18" s="3">
        <f t="shared" si="9"/>
        <v>500</v>
      </c>
      <c r="O18" s="3">
        <f t="shared" si="13"/>
        <v>509.17000000000013</v>
      </c>
      <c r="P18" s="3" t="str">
        <f t="shared" si="1"/>
        <v xml:space="preserve"> </v>
      </c>
      <c r="Q18" s="2">
        <v>2024</v>
      </c>
      <c r="R18" s="2">
        <v>1</v>
      </c>
      <c r="S18" s="2"/>
      <c r="T18" s="2">
        <v>9</v>
      </c>
      <c r="U18" s="2">
        <v>30</v>
      </c>
      <c r="V18" s="2"/>
      <c r="W18" s="2"/>
      <c r="X18" s="2"/>
    </row>
    <row r="19" spans="1:24" x14ac:dyDescent="0.2">
      <c r="A19" s="4">
        <f t="shared" si="10"/>
        <v>44166</v>
      </c>
      <c r="B19" s="8">
        <f t="shared" si="2"/>
        <v>2020</v>
      </c>
      <c r="C19" s="2">
        <f t="shared" si="11"/>
        <v>12</v>
      </c>
      <c r="D19" s="2">
        <f t="shared" si="12"/>
        <v>31</v>
      </c>
      <c r="E19" s="2">
        <f t="shared" si="3"/>
        <v>1</v>
      </c>
      <c r="F19" s="2">
        <f t="shared" si="4"/>
        <v>0</v>
      </c>
      <c r="G19" s="4">
        <f t="shared" si="5"/>
        <v>44196</v>
      </c>
      <c r="H19" s="2">
        <f t="shared" si="0"/>
        <v>1</v>
      </c>
      <c r="I19" s="4">
        <f t="shared" si="14"/>
        <v>44197</v>
      </c>
      <c r="J19" s="3">
        <f t="shared" si="6"/>
        <v>31</v>
      </c>
      <c r="K19" s="5">
        <f>VLOOKUP(A19,Rentepercentages!$A$5:$B$57,2)</f>
        <v>0.02</v>
      </c>
      <c r="L19" s="3">
        <f t="shared" si="7"/>
        <v>10</v>
      </c>
      <c r="M19" s="3">
        <f t="shared" si="8"/>
        <v>0.85</v>
      </c>
      <c r="N19" s="3">
        <f t="shared" si="9"/>
        <v>500</v>
      </c>
      <c r="O19" s="3">
        <f t="shared" si="13"/>
        <v>510.02000000000015</v>
      </c>
      <c r="P19" s="3" t="str">
        <f t="shared" si="1"/>
        <v xml:space="preserve"> </v>
      </c>
      <c r="Q19" s="2">
        <v>2028</v>
      </c>
      <c r="R19" s="2">
        <v>1</v>
      </c>
      <c r="S19" s="2"/>
      <c r="T19" s="2">
        <v>10</v>
      </c>
      <c r="U19" s="2">
        <v>31</v>
      </c>
      <c r="V19" s="2"/>
      <c r="W19" s="2"/>
      <c r="X19" s="2"/>
    </row>
    <row r="20" spans="1:24" x14ac:dyDescent="0.2">
      <c r="A20" s="4">
        <f t="shared" si="10"/>
        <v>44197</v>
      </c>
      <c r="B20" s="8">
        <f t="shared" si="2"/>
        <v>2021</v>
      </c>
      <c r="C20" s="2">
        <f t="shared" si="11"/>
        <v>1</v>
      </c>
      <c r="D20" s="2">
        <f t="shared" si="12"/>
        <v>31</v>
      </c>
      <c r="E20" s="2">
        <f t="shared" si="3"/>
        <v>0</v>
      </c>
      <c r="F20" s="2">
        <f t="shared" si="4"/>
        <v>0</v>
      </c>
      <c r="G20" s="4">
        <f t="shared" si="5"/>
        <v>44196</v>
      </c>
      <c r="H20" s="2">
        <f t="shared" si="0"/>
        <v>0</v>
      </c>
      <c r="I20" s="4">
        <f t="shared" si="14"/>
        <v>44197</v>
      </c>
      <c r="J20" s="3">
        <f t="shared" si="6"/>
        <v>0</v>
      </c>
      <c r="K20" s="5">
        <f>VLOOKUP(A20,Rentepercentages!$A$5:$B$57,2)</f>
        <v>0.02</v>
      </c>
      <c r="L20" s="3">
        <f>K20*N20</f>
        <v>10.200400000000004</v>
      </c>
      <c r="M20" s="3">
        <f t="shared" si="8"/>
        <v>0</v>
      </c>
      <c r="N20" s="3">
        <f>IF(C19=12,O19,N19)</f>
        <v>510.02000000000015</v>
      </c>
      <c r="O20" s="3">
        <f t="shared" si="13"/>
        <v>510.02000000000015</v>
      </c>
      <c r="P20" s="3">
        <f>IF(C19=12,N20-N19," ")</f>
        <v>10.020000000000152</v>
      </c>
      <c r="Q20" s="2"/>
      <c r="R20" s="2"/>
      <c r="S20" s="2"/>
      <c r="T20" s="2">
        <v>11</v>
      </c>
      <c r="U20" s="2">
        <v>30</v>
      </c>
      <c r="V20" s="2"/>
      <c r="W20" s="2"/>
      <c r="X20" s="2"/>
    </row>
    <row r="21" spans="1:24" x14ac:dyDescent="0.2">
      <c r="A21" s="4">
        <f t="shared" si="10"/>
        <v>44197</v>
      </c>
      <c r="B21" s="8">
        <f t="shared" si="2"/>
        <v>2021</v>
      </c>
      <c r="C21" s="2">
        <f t="shared" si="11"/>
        <v>1</v>
      </c>
      <c r="D21" s="2">
        <f t="shared" si="12"/>
        <v>31</v>
      </c>
      <c r="E21" s="2">
        <f t="shared" si="3"/>
        <v>0</v>
      </c>
      <c r="F21" s="2">
        <f t="shared" si="4"/>
        <v>0</v>
      </c>
      <c r="G21" s="4">
        <f t="shared" si="5"/>
        <v>44196</v>
      </c>
      <c r="H21" s="2">
        <f t="shared" si="0"/>
        <v>0</v>
      </c>
      <c r="I21" s="4">
        <f t="shared" si="14"/>
        <v>44197</v>
      </c>
      <c r="J21" s="3">
        <f t="shared" si="6"/>
        <v>0</v>
      </c>
      <c r="K21" s="5">
        <f>VLOOKUP(A21,Rentepercentages!$A$5:$B$57,2)</f>
        <v>0.02</v>
      </c>
      <c r="L21" s="3">
        <f t="shared" si="7"/>
        <v>10.200400000000004</v>
      </c>
      <c r="M21" s="3">
        <f t="shared" si="8"/>
        <v>0</v>
      </c>
      <c r="N21" s="3">
        <f t="shared" ref="N21:N55" si="15">IF(C20=12,O20,N20)</f>
        <v>510.02000000000015</v>
      </c>
      <c r="O21" s="3">
        <f t="shared" si="13"/>
        <v>510.02000000000015</v>
      </c>
      <c r="P21" s="3" t="str">
        <f t="shared" ref="P21:P55" si="16">IF(C20=12,N21-N20," ")</f>
        <v xml:space="preserve"> </v>
      </c>
      <c r="Q21" s="2"/>
      <c r="R21" s="2"/>
      <c r="S21" s="2"/>
      <c r="T21" s="2">
        <v>12</v>
      </c>
      <c r="U21" s="2">
        <v>31</v>
      </c>
      <c r="V21" s="2"/>
      <c r="W21" s="2"/>
      <c r="X21" s="2"/>
    </row>
    <row r="22" spans="1:24" x14ac:dyDescent="0.2">
      <c r="A22" s="4">
        <f t="shared" si="10"/>
        <v>44197</v>
      </c>
      <c r="B22" s="8">
        <f t="shared" si="2"/>
        <v>2021</v>
      </c>
      <c r="C22" s="2">
        <f t="shared" si="11"/>
        <v>1</v>
      </c>
      <c r="D22" s="2">
        <f t="shared" si="12"/>
        <v>31</v>
      </c>
      <c r="E22" s="2">
        <f t="shared" si="3"/>
        <v>0</v>
      </c>
      <c r="F22" s="2">
        <f t="shared" si="4"/>
        <v>0</v>
      </c>
      <c r="G22" s="4">
        <f t="shared" si="5"/>
        <v>44196</v>
      </c>
      <c r="H22" s="2">
        <f t="shared" si="0"/>
        <v>0</v>
      </c>
      <c r="I22" s="4">
        <f t="shared" si="14"/>
        <v>44197</v>
      </c>
      <c r="J22" s="3">
        <f t="shared" si="6"/>
        <v>0</v>
      </c>
      <c r="K22" s="5">
        <f>VLOOKUP(A22,Rentepercentages!$A$5:$B$57,2)</f>
        <v>0.02</v>
      </c>
      <c r="L22" s="3">
        <f t="shared" si="7"/>
        <v>10.200400000000004</v>
      </c>
      <c r="M22" s="3">
        <f t="shared" si="8"/>
        <v>0</v>
      </c>
      <c r="N22" s="3">
        <f t="shared" si="15"/>
        <v>510.02000000000015</v>
      </c>
      <c r="O22" s="3">
        <f t="shared" si="13"/>
        <v>510.02000000000015</v>
      </c>
      <c r="P22" s="3" t="str">
        <f t="shared" si="16"/>
        <v xml:space="preserve"> </v>
      </c>
      <c r="Q22" s="2"/>
      <c r="R22" s="2"/>
      <c r="S22" s="2"/>
      <c r="T22" s="2"/>
      <c r="U22" s="2"/>
      <c r="V22" s="2"/>
      <c r="W22" s="2"/>
      <c r="X22" s="2"/>
    </row>
    <row r="23" spans="1:24" x14ac:dyDescent="0.2">
      <c r="A23" s="4">
        <f t="shared" si="10"/>
        <v>44197</v>
      </c>
      <c r="B23" s="8">
        <f t="shared" si="2"/>
        <v>2021</v>
      </c>
      <c r="C23" s="2">
        <f t="shared" si="11"/>
        <v>1</v>
      </c>
      <c r="D23" s="2">
        <f t="shared" si="12"/>
        <v>31</v>
      </c>
      <c r="E23" s="2">
        <f t="shared" si="3"/>
        <v>0</v>
      </c>
      <c r="F23" s="2">
        <f t="shared" si="4"/>
        <v>0</v>
      </c>
      <c r="G23" s="4">
        <f t="shared" si="5"/>
        <v>44196</v>
      </c>
      <c r="H23" s="2">
        <f t="shared" si="0"/>
        <v>0</v>
      </c>
      <c r="I23" s="4">
        <f t="shared" si="14"/>
        <v>44197</v>
      </c>
      <c r="J23" s="3">
        <f t="shared" si="6"/>
        <v>0</v>
      </c>
      <c r="K23" s="5">
        <f>VLOOKUP(A23,Rentepercentages!$A$5:$B$57,2)</f>
        <v>0.02</v>
      </c>
      <c r="L23" s="3">
        <f t="shared" si="7"/>
        <v>10.200400000000004</v>
      </c>
      <c r="M23" s="3">
        <f t="shared" si="8"/>
        <v>0</v>
      </c>
      <c r="N23" s="3">
        <f t="shared" si="15"/>
        <v>510.02000000000015</v>
      </c>
      <c r="O23" s="3">
        <f t="shared" si="13"/>
        <v>510.02000000000015</v>
      </c>
      <c r="P23" s="3" t="str">
        <f t="shared" si="16"/>
        <v xml:space="preserve"> </v>
      </c>
      <c r="Q23" s="2"/>
      <c r="R23" s="2"/>
      <c r="S23" s="2"/>
      <c r="T23" s="2"/>
      <c r="U23" s="2"/>
      <c r="V23" s="2"/>
      <c r="W23" s="2"/>
      <c r="X23" s="2"/>
    </row>
    <row r="24" spans="1:24" x14ac:dyDescent="0.2">
      <c r="A24" s="4">
        <f t="shared" si="10"/>
        <v>44197</v>
      </c>
      <c r="B24" s="8">
        <f t="shared" si="2"/>
        <v>2021</v>
      </c>
      <c r="C24" s="2">
        <f t="shared" si="11"/>
        <v>1</v>
      </c>
      <c r="D24" s="2">
        <f t="shared" si="12"/>
        <v>31</v>
      </c>
      <c r="E24" s="2">
        <f t="shared" si="3"/>
        <v>0</v>
      </c>
      <c r="F24" s="2">
        <f t="shared" si="4"/>
        <v>0</v>
      </c>
      <c r="G24" s="4">
        <f t="shared" si="5"/>
        <v>44196</v>
      </c>
      <c r="H24" s="2">
        <f t="shared" si="0"/>
        <v>0</v>
      </c>
      <c r="I24" s="4">
        <f t="shared" si="14"/>
        <v>44197</v>
      </c>
      <c r="J24" s="3">
        <f t="shared" si="6"/>
        <v>0</v>
      </c>
      <c r="K24" s="5">
        <f>VLOOKUP(A24,Rentepercentages!$A$5:$B$57,2)</f>
        <v>0.02</v>
      </c>
      <c r="L24" s="3">
        <f t="shared" si="7"/>
        <v>10.200400000000004</v>
      </c>
      <c r="M24" s="3">
        <f t="shared" si="8"/>
        <v>0</v>
      </c>
      <c r="N24" s="3">
        <f t="shared" si="15"/>
        <v>510.02000000000015</v>
      </c>
      <c r="O24" s="3">
        <f t="shared" si="13"/>
        <v>510.02000000000015</v>
      </c>
      <c r="P24" s="3" t="str">
        <f t="shared" si="16"/>
        <v xml:space="preserve"> </v>
      </c>
      <c r="Q24" s="2"/>
      <c r="R24" s="2"/>
      <c r="S24" s="2"/>
      <c r="T24" s="2"/>
      <c r="U24" s="2"/>
      <c r="V24" s="2"/>
      <c r="W24" s="2"/>
      <c r="X24" s="2"/>
    </row>
    <row r="25" spans="1:24" x14ac:dyDescent="0.2">
      <c r="A25" s="4">
        <f t="shared" si="10"/>
        <v>44197</v>
      </c>
      <c r="B25" s="8">
        <f t="shared" si="2"/>
        <v>2021</v>
      </c>
      <c r="C25" s="2">
        <f t="shared" si="11"/>
        <v>1</v>
      </c>
      <c r="D25" s="2">
        <f t="shared" si="12"/>
        <v>31</v>
      </c>
      <c r="E25" s="2">
        <f t="shared" si="3"/>
        <v>0</v>
      </c>
      <c r="F25" s="2">
        <f t="shared" si="4"/>
        <v>0</v>
      </c>
      <c r="G25" s="4">
        <f t="shared" si="5"/>
        <v>44196</v>
      </c>
      <c r="H25" s="2">
        <f>IF(A25&gt;$J$4,0,1)</f>
        <v>0</v>
      </c>
      <c r="I25" s="4">
        <f t="shared" si="14"/>
        <v>44197</v>
      </c>
      <c r="J25" s="3">
        <f t="shared" si="6"/>
        <v>0</v>
      </c>
      <c r="K25" s="5">
        <f>VLOOKUP(A25,Rentepercentages!$A$5:$B$57,2)</f>
        <v>0.02</v>
      </c>
      <c r="L25" s="3">
        <f t="shared" si="7"/>
        <v>10.200400000000004</v>
      </c>
      <c r="M25" s="3">
        <f t="shared" si="8"/>
        <v>0</v>
      </c>
      <c r="N25" s="3">
        <f t="shared" si="15"/>
        <v>510.02000000000015</v>
      </c>
      <c r="O25" s="3">
        <f t="shared" si="13"/>
        <v>510.02000000000015</v>
      </c>
      <c r="P25" s="3" t="str">
        <f t="shared" si="16"/>
        <v xml:space="preserve"> </v>
      </c>
      <c r="Q25" s="2"/>
      <c r="R25" s="2"/>
      <c r="S25" s="2"/>
      <c r="T25" s="2"/>
      <c r="U25" s="2"/>
      <c r="V25" s="2"/>
      <c r="W25" s="2"/>
      <c r="X25" s="2"/>
    </row>
    <row r="26" spans="1:24" x14ac:dyDescent="0.2">
      <c r="A26" s="4">
        <f t="shared" si="10"/>
        <v>44197</v>
      </c>
      <c r="B26" s="8">
        <f t="shared" si="2"/>
        <v>2021</v>
      </c>
      <c r="C26" s="2">
        <f t="shared" si="11"/>
        <v>1</v>
      </c>
      <c r="D26" s="2">
        <f t="shared" si="12"/>
        <v>31</v>
      </c>
      <c r="E26" s="2">
        <f t="shared" si="3"/>
        <v>0</v>
      </c>
      <c r="F26" s="2">
        <f t="shared" si="4"/>
        <v>0</v>
      </c>
      <c r="G26" s="4">
        <f t="shared" si="5"/>
        <v>44196</v>
      </c>
      <c r="H26" s="2">
        <f t="shared" ref="H26:H55" si="17">IF(A26&gt;$J$4,0,1)</f>
        <v>0</v>
      </c>
      <c r="I26" s="4">
        <f t="shared" si="14"/>
        <v>44197</v>
      </c>
      <c r="J26" s="3">
        <f t="shared" si="6"/>
        <v>0</v>
      </c>
      <c r="K26" s="5">
        <f>VLOOKUP(A26,Rentepercentages!$A$5:$B$57,2)</f>
        <v>0.02</v>
      </c>
      <c r="L26" s="3">
        <f t="shared" si="7"/>
        <v>10.200400000000004</v>
      </c>
      <c r="M26" s="3">
        <f t="shared" si="8"/>
        <v>0</v>
      </c>
      <c r="N26" s="3">
        <f t="shared" si="15"/>
        <v>510.02000000000015</v>
      </c>
      <c r="O26" s="3">
        <f t="shared" si="13"/>
        <v>510.02000000000015</v>
      </c>
      <c r="P26" s="3" t="str">
        <f t="shared" si="16"/>
        <v xml:space="preserve"> </v>
      </c>
      <c r="Q26" s="2"/>
      <c r="R26" s="2"/>
      <c r="S26" s="2"/>
      <c r="T26" s="2"/>
      <c r="U26" s="2"/>
      <c r="V26" s="2"/>
      <c r="W26" s="2"/>
      <c r="X26" s="2"/>
    </row>
    <row r="27" spans="1:24" x14ac:dyDescent="0.2">
      <c r="A27" s="4">
        <f t="shared" si="10"/>
        <v>44197</v>
      </c>
      <c r="B27" s="8">
        <f t="shared" si="2"/>
        <v>2021</v>
      </c>
      <c r="C27" s="2">
        <f t="shared" si="11"/>
        <v>1</v>
      </c>
      <c r="D27" s="2">
        <f t="shared" si="12"/>
        <v>31</v>
      </c>
      <c r="E27" s="2">
        <f t="shared" si="3"/>
        <v>0</v>
      </c>
      <c r="F27" s="2">
        <f t="shared" si="4"/>
        <v>0</v>
      </c>
      <c r="G27" s="4">
        <f t="shared" si="5"/>
        <v>44196</v>
      </c>
      <c r="H27" s="2">
        <f t="shared" si="17"/>
        <v>0</v>
      </c>
      <c r="I27" s="4">
        <f t="shared" si="14"/>
        <v>44197</v>
      </c>
      <c r="J27" s="3">
        <f t="shared" si="6"/>
        <v>0</v>
      </c>
      <c r="K27" s="5">
        <f>VLOOKUP(A27,Rentepercentages!$A$5:$B$57,2)</f>
        <v>0.02</v>
      </c>
      <c r="L27" s="3">
        <f t="shared" si="7"/>
        <v>10.200400000000004</v>
      </c>
      <c r="M27" s="3">
        <f t="shared" si="8"/>
        <v>0</v>
      </c>
      <c r="N27" s="3">
        <f t="shared" si="15"/>
        <v>510.02000000000015</v>
      </c>
      <c r="O27" s="3">
        <f t="shared" si="13"/>
        <v>510.02000000000015</v>
      </c>
      <c r="P27" s="3" t="str">
        <f t="shared" si="16"/>
        <v xml:space="preserve"> </v>
      </c>
      <c r="Q27" s="2"/>
      <c r="R27" s="2"/>
      <c r="S27" s="2"/>
      <c r="T27" s="2"/>
      <c r="U27" s="2"/>
      <c r="V27" s="2"/>
      <c r="W27" s="2"/>
      <c r="X27" s="2"/>
    </row>
    <row r="28" spans="1:24" x14ac:dyDescent="0.2">
      <c r="A28" s="4">
        <f t="shared" si="10"/>
        <v>44197</v>
      </c>
      <c r="B28" s="8">
        <f t="shared" si="2"/>
        <v>2021</v>
      </c>
      <c r="C28" s="2">
        <f t="shared" si="11"/>
        <v>1</v>
      </c>
      <c r="D28" s="2">
        <f t="shared" si="12"/>
        <v>31</v>
      </c>
      <c r="E28" s="2">
        <f t="shared" si="3"/>
        <v>0</v>
      </c>
      <c r="F28" s="2">
        <f t="shared" si="4"/>
        <v>0</v>
      </c>
      <c r="G28" s="4">
        <f t="shared" si="5"/>
        <v>44196</v>
      </c>
      <c r="H28" s="2">
        <f t="shared" si="17"/>
        <v>0</v>
      </c>
      <c r="I28" s="4">
        <f t="shared" si="14"/>
        <v>44197</v>
      </c>
      <c r="J28" s="3">
        <f t="shared" si="6"/>
        <v>0</v>
      </c>
      <c r="K28" s="5">
        <f>VLOOKUP(A28,Rentepercentages!$A$5:$B$57,2)</f>
        <v>0.02</v>
      </c>
      <c r="L28" s="3">
        <f t="shared" si="7"/>
        <v>10.200400000000004</v>
      </c>
      <c r="M28" s="3">
        <f t="shared" si="8"/>
        <v>0</v>
      </c>
      <c r="N28" s="3">
        <f t="shared" si="15"/>
        <v>510.02000000000015</v>
      </c>
      <c r="O28" s="3">
        <f t="shared" si="13"/>
        <v>510.02000000000015</v>
      </c>
      <c r="P28" s="3" t="str">
        <f t="shared" si="16"/>
        <v xml:space="preserve"> </v>
      </c>
      <c r="Q28" s="2"/>
      <c r="R28" s="2"/>
      <c r="S28" s="2"/>
      <c r="T28" s="2"/>
      <c r="U28" s="2"/>
      <c r="V28" s="2"/>
      <c r="W28" s="2"/>
      <c r="X28" s="2"/>
    </row>
    <row r="29" spans="1:24" x14ac:dyDescent="0.2">
      <c r="A29" s="4">
        <f t="shared" si="10"/>
        <v>44197</v>
      </c>
      <c r="B29" s="8">
        <f t="shared" si="2"/>
        <v>2021</v>
      </c>
      <c r="C29" s="2">
        <f t="shared" si="11"/>
        <v>1</v>
      </c>
      <c r="D29" s="2">
        <f t="shared" si="12"/>
        <v>31</v>
      </c>
      <c r="E29" s="2">
        <f t="shared" si="3"/>
        <v>0</v>
      </c>
      <c r="F29" s="2">
        <f t="shared" si="4"/>
        <v>0</v>
      </c>
      <c r="G29" s="4">
        <f t="shared" si="5"/>
        <v>44196</v>
      </c>
      <c r="H29" s="2">
        <f t="shared" si="17"/>
        <v>0</v>
      </c>
      <c r="I29" s="4">
        <f t="shared" si="14"/>
        <v>44197</v>
      </c>
      <c r="J29" s="3">
        <f t="shared" si="6"/>
        <v>0</v>
      </c>
      <c r="K29" s="5">
        <f>VLOOKUP(A29,Rentepercentages!$A$5:$B$57,2)</f>
        <v>0.02</v>
      </c>
      <c r="L29" s="3">
        <f t="shared" si="7"/>
        <v>10.200400000000004</v>
      </c>
      <c r="M29" s="3">
        <f t="shared" si="8"/>
        <v>0</v>
      </c>
      <c r="N29" s="3">
        <f t="shared" si="15"/>
        <v>510.02000000000015</v>
      </c>
      <c r="O29" s="3">
        <f t="shared" si="13"/>
        <v>510.02000000000015</v>
      </c>
      <c r="P29" s="3" t="str">
        <f t="shared" si="16"/>
        <v xml:space="preserve"> </v>
      </c>
      <c r="Q29" s="2"/>
      <c r="R29" s="2"/>
      <c r="S29" s="2"/>
      <c r="T29" s="2"/>
      <c r="U29" s="2"/>
      <c r="V29" s="2"/>
      <c r="W29" s="2"/>
      <c r="X29" s="2"/>
    </row>
    <row r="30" spans="1:24" x14ac:dyDescent="0.2">
      <c r="A30" s="4">
        <f t="shared" si="10"/>
        <v>44197</v>
      </c>
      <c r="B30" s="8">
        <f t="shared" si="2"/>
        <v>2021</v>
      </c>
      <c r="C30" s="2">
        <f t="shared" si="11"/>
        <v>1</v>
      </c>
      <c r="D30" s="2">
        <f t="shared" si="12"/>
        <v>31</v>
      </c>
      <c r="E30" s="2">
        <f t="shared" si="3"/>
        <v>0</v>
      </c>
      <c r="F30" s="2">
        <f t="shared" si="4"/>
        <v>0</v>
      </c>
      <c r="G30" s="4">
        <f t="shared" si="5"/>
        <v>44196</v>
      </c>
      <c r="H30" s="2">
        <f t="shared" si="17"/>
        <v>0</v>
      </c>
      <c r="I30" s="4">
        <f t="shared" si="14"/>
        <v>44197</v>
      </c>
      <c r="J30" s="3">
        <f t="shared" si="6"/>
        <v>0</v>
      </c>
      <c r="K30" s="5">
        <f>VLOOKUP(A30,Rentepercentages!$A$5:$B$57,2)</f>
        <v>0.02</v>
      </c>
      <c r="L30" s="3">
        <f t="shared" si="7"/>
        <v>10.200400000000004</v>
      </c>
      <c r="M30" s="3">
        <f t="shared" si="8"/>
        <v>0</v>
      </c>
      <c r="N30" s="3">
        <f t="shared" si="15"/>
        <v>510.02000000000015</v>
      </c>
      <c r="O30" s="3">
        <f t="shared" si="13"/>
        <v>510.02000000000015</v>
      </c>
      <c r="P30" s="3" t="str">
        <f t="shared" si="16"/>
        <v xml:space="preserve"> </v>
      </c>
      <c r="Q30" s="2"/>
      <c r="R30" s="2"/>
      <c r="S30" s="2"/>
      <c r="T30" s="2"/>
      <c r="U30" s="2"/>
      <c r="V30" s="2"/>
      <c r="W30" s="2"/>
      <c r="X30" s="2"/>
    </row>
    <row r="31" spans="1:24" x14ac:dyDescent="0.2">
      <c r="A31" s="4">
        <f t="shared" si="10"/>
        <v>44197</v>
      </c>
      <c r="B31" s="8">
        <f t="shared" si="2"/>
        <v>2021</v>
      </c>
      <c r="C31" s="2">
        <f t="shared" si="11"/>
        <v>1</v>
      </c>
      <c r="D31" s="2">
        <f t="shared" si="12"/>
        <v>31</v>
      </c>
      <c r="E31" s="2">
        <f t="shared" si="3"/>
        <v>0</v>
      </c>
      <c r="F31" s="2">
        <f t="shared" si="4"/>
        <v>0</v>
      </c>
      <c r="G31" s="4">
        <f t="shared" si="5"/>
        <v>44196</v>
      </c>
      <c r="H31" s="2">
        <f t="shared" si="17"/>
        <v>0</v>
      </c>
      <c r="I31" s="4">
        <f t="shared" si="14"/>
        <v>44197</v>
      </c>
      <c r="J31" s="3">
        <f t="shared" si="6"/>
        <v>0</v>
      </c>
      <c r="K31" s="5">
        <f>VLOOKUP(A31,Rentepercentages!$A$5:$B$57,2)</f>
        <v>0.02</v>
      </c>
      <c r="L31" s="3">
        <f t="shared" si="7"/>
        <v>10.200400000000004</v>
      </c>
      <c r="M31" s="3">
        <f t="shared" si="8"/>
        <v>0</v>
      </c>
      <c r="N31" s="3">
        <f t="shared" si="15"/>
        <v>510.02000000000015</v>
      </c>
      <c r="O31" s="3">
        <f t="shared" si="13"/>
        <v>510.02000000000015</v>
      </c>
      <c r="P31" s="3" t="str">
        <f t="shared" si="16"/>
        <v xml:space="preserve"> </v>
      </c>
      <c r="Q31" s="3">
        <f>SUM(M8:M31)</f>
        <v>10.02</v>
      </c>
      <c r="R31" s="2"/>
      <c r="S31" s="2"/>
      <c r="T31" s="2"/>
      <c r="U31" s="2"/>
      <c r="V31" s="2"/>
      <c r="W31" s="2"/>
      <c r="X31" s="2"/>
    </row>
    <row r="32" spans="1:24" x14ac:dyDescent="0.2">
      <c r="A32" s="4">
        <f t="shared" si="10"/>
        <v>44197</v>
      </c>
      <c r="B32" s="8">
        <f t="shared" si="2"/>
        <v>2021</v>
      </c>
      <c r="C32" s="2">
        <f t="shared" si="11"/>
        <v>1</v>
      </c>
      <c r="D32" s="2">
        <f t="shared" si="12"/>
        <v>31</v>
      </c>
      <c r="E32" s="2">
        <f t="shared" si="3"/>
        <v>0</v>
      </c>
      <c r="F32" s="2">
        <f t="shared" si="4"/>
        <v>0</v>
      </c>
      <c r="G32" s="4">
        <f t="shared" si="5"/>
        <v>44196</v>
      </c>
      <c r="H32" s="2">
        <f t="shared" si="17"/>
        <v>0</v>
      </c>
      <c r="I32" s="4">
        <f t="shared" si="14"/>
        <v>44197</v>
      </c>
      <c r="J32" s="3">
        <f t="shared" si="6"/>
        <v>0</v>
      </c>
      <c r="K32" s="5">
        <f>VLOOKUP(A32,Rentepercentages!$A$5:$B$57,2)</f>
        <v>0.02</v>
      </c>
      <c r="L32" s="3">
        <f t="shared" si="7"/>
        <v>10.200400000000004</v>
      </c>
      <c r="M32" s="3">
        <f t="shared" si="8"/>
        <v>0</v>
      </c>
      <c r="N32" s="3">
        <f t="shared" si="15"/>
        <v>510.02000000000015</v>
      </c>
      <c r="O32" s="3">
        <f t="shared" si="13"/>
        <v>510.02000000000015</v>
      </c>
      <c r="P32" s="3" t="str">
        <f t="shared" si="16"/>
        <v xml:space="preserve"> </v>
      </c>
      <c r="Q32" s="2"/>
      <c r="R32" s="2"/>
      <c r="S32" s="2"/>
      <c r="T32" s="2"/>
      <c r="U32" s="2"/>
      <c r="V32" s="2"/>
      <c r="W32" s="2"/>
      <c r="X32" s="2"/>
    </row>
    <row r="33" spans="1:24" x14ac:dyDescent="0.2">
      <c r="A33" s="4">
        <f t="shared" si="10"/>
        <v>44197</v>
      </c>
      <c r="B33" s="8">
        <f t="shared" si="2"/>
        <v>2021</v>
      </c>
      <c r="C33" s="2">
        <f t="shared" si="11"/>
        <v>1</v>
      </c>
      <c r="D33" s="2">
        <f t="shared" si="12"/>
        <v>31</v>
      </c>
      <c r="E33" s="2">
        <f t="shared" si="3"/>
        <v>0</v>
      </c>
      <c r="F33" s="2">
        <f t="shared" si="4"/>
        <v>0</v>
      </c>
      <c r="G33" s="4">
        <f t="shared" si="5"/>
        <v>44196</v>
      </c>
      <c r="H33" s="2">
        <f t="shared" si="17"/>
        <v>0</v>
      </c>
      <c r="I33" s="4">
        <f t="shared" si="14"/>
        <v>44197</v>
      </c>
      <c r="J33" s="3">
        <f t="shared" si="6"/>
        <v>0</v>
      </c>
      <c r="K33" s="5">
        <f>VLOOKUP(A33,Rentepercentages!$A$5:$B$57,2)</f>
        <v>0.02</v>
      </c>
      <c r="L33" s="3">
        <f t="shared" si="7"/>
        <v>10.200400000000004</v>
      </c>
      <c r="M33" s="3">
        <f t="shared" si="8"/>
        <v>0</v>
      </c>
      <c r="N33" s="3">
        <f t="shared" si="15"/>
        <v>510.02000000000015</v>
      </c>
      <c r="O33" s="3">
        <f t="shared" si="13"/>
        <v>510.02000000000015</v>
      </c>
      <c r="P33" s="3" t="str">
        <f t="shared" si="16"/>
        <v xml:space="preserve"> </v>
      </c>
      <c r="Q33" s="2"/>
      <c r="R33" s="2"/>
      <c r="S33" s="2"/>
      <c r="T33" s="2"/>
      <c r="U33" s="2"/>
      <c r="V33" s="2"/>
      <c r="W33" s="2"/>
      <c r="X33" s="2"/>
    </row>
    <row r="34" spans="1:24" x14ac:dyDescent="0.2">
      <c r="A34" s="4">
        <f t="shared" si="10"/>
        <v>44197</v>
      </c>
      <c r="B34" s="8">
        <f t="shared" si="2"/>
        <v>2021</v>
      </c>
      <c r="C34" s="2">
        <f t="shared" si="11"/>
        <v>1</v>
      </c>
      <c r="D34" s="2">
        <f t="shared" si="12"/>
        <v>31</v>
      </c>
      <c r="E34" s="2">
        <f t="shared" si="3"/>
        <v>0</v>
      </c>
      <c r="F34" s="2">
        <f t="shared" si="4"/>
        <v>0</v>
      </c>
      <c r="G34" s="4">
        <f t="shared" si="5"/>
        <v>44196</v>
      </c>
      <c r="H34" s="2">
        <f t="shared" si="17"/>
        <v>0</v>
      </c>
      <c r="I34" s="4">
        <f t="shared" si="14"/>
        <v>44197</v>
      </c>
      <c r="J34" s="3">
        <f t="shared" si="6"/>
        <v>0</v>
      </c>
      <c r="K34" s="5">
        <f>VLOOKUP(A34,Rentepercentages!$A$5:$B$57,2)</f>
        <v>0.02</v>
      </c>
      <c r="L34" s="3">
        <f t="shared" si="7"/>
        <v>10.200400000000004</v>
      </c>
      <c r="M34" s="3">
        <f t="shared" si="8"/>
        <v>0</v>
      </c>
      <c r="N34" s="3">
        <f t="shared" si="15"/>
        <v>510.02000000000015</v>
      </c>
      <c r="O34" s="3">
        <f t="shared" si="13"/>
        <v>510.02000000000015</v>
      </c>
      <c r="P34" s="3" t="str">
        <f t="shared" si="16"/>
        <v xml:space="preserve"> </v>
      </c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4">
        <f t="shared" si="10"/>
        <v>44197</v>
      </c>
      <c r="B35" s="8">
        <f t="shared" si="2"/>
        <v>2021</v>
      </c>
      <c r="C35" s="2">
        <f t="shared" si="11"/>
        <v>1</v>
      </c>
      <c r="D35" s="2">
        <f t="shared" si="12"/>
        <v>31</v>
      </c>
      <c r="E35" s="2">
        <f t="shared" si="3"/>
        <v>0</v>
      </c>
      <c r="F35" s="2">
        <f t="shared" si="4"/>
        <v>0</v>
      </c>
      <c r="G35" s="4">
        <f t="shared" si="5"/>
        <v>44196</v>
      </c>
      <c r="H35" s="2">
        <f t="shared" si="17"/>
        <v>0</v>
      </c>
      <c r="I35" s="4">
        <f t="shared" si="14"/>
        <v>44197</v>
      </c>
      <c r="J35" s="3">
        <f t="shared" si="6"/>
        <v>0</v>
      </c>
      <c r="K35" s="5">
        <f>VLOOKUP(A35,Rentepercentages!$A$5:$B$57,2)</f>
        <v>0.02</v>
      </c>
      <c r="L35" s="3">
        <f t="shared" si="7"/>
        <v>10.200400000000004</v>
      </c>
      <c r="M35" s="3">
        <f t="shared" si="8"/>
        <v>0</v>
      </c>
      <c r="N35" s="3">
        <f t="shared" si="15"/>
        <v>510.02000000000015</v>
      </c>
      <c r="O35" s="3">
        <f t="shared" si="13"/>
        <v>510.02000000000015</v>
      </c>
      <c r="P35" s="3" t="str">
        <f t="shared" si="16"/>
        <v xml:space="preserve"> </v>
      </c>
      <c r="Q35" s="2"/>
      <c r="R35" s="2"/>
      <c r="S35" s="2"/>
      <c r="T35" s="2"/>
      <c r="U35" s="2"/>
      <c r="V35" s="2"/>
      <c r="W35" s="2"/>
      <c r="X35" s="2"/>
    </row>
    <row r="36" spans="1:24" x14ac:dyDescent="0.2">
      <c r="A36" s="4">
        <f t="shared" si="10"/>
        <v>44197</v>
      </c>
      <c r="B36" s="8">
        <f t="shared" si="2"/>
        <v>2021</v>
      </c>
      <c r="C36" s="2">
        <f t="shared" si="11"/>
        <v>1</v>
      </c>
      <c r="D36" s="2">
        <f t="shared" si="12"/>
        <v>31</v>
      </c>
      <c r="E36" s="2">
        <f t="shared" si="3"/>
        <v>0</v>
      </c>
      <c r="F36" s="2">
        <f t="shared" si="4"/>
        <v>0</v>
      </c>
      <c r="G36" s="4">
        <f t="shared" si="5"/>
        <v>44196</v>
      </c>
      <c r="H36" s="2">
        <f t="shared" si="17"/>
        <v>0</v>
      </c>
      <c r="I36" s="4">
        <f t="shared" si="14"/>
        <v>44197</v>
      </c>
      <c r="J36" s="3">
        <f t="shared" si="6"/>
        <v>0</v>
      </c>
      <c r="K36" s="5">
        <f>VLOOKUP(A36,Rentepercentages!$A$5:$B$57,2)</f>
        <v>0.02</v>
      </c>
      <c r="L36" s="3">
        <f t="shared" si="7"/>
        <v>10.200400000000004</v>
      </c>
      <c r="M36" s="3">
        <f t="shared" si="8"/>
        <v>0</v>
      </c>
      <c r="N36" s="3">
        <f t="shared" si="15"/>
        <v>510.02000000000015</v>
      </c>
      <c r="O36" s="3">
        <f t="shared" si="13"/>
        <v>510.02000000000015</v>
      </c>
      <c r="P36" s="3" t="str">
        <f t="shared" si="16"/>
        <v xml:space="preserve"> </v>
      </c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4">
        <f t="shared" si="10"/>
        <v>44197</v>
      </c>
      <c r="B37" s="8">
        <f t="shared" si="2"/>
        <v>2021</v>
      </c>
      <c r="C37" s="2">
        <f t="shared" si="11"/>
        <v>1</v>
      </c>
      <c r="D37" s="2">
        <f t="shared" si="12"/>
        <v>31</v>
      </c>
      <c r="E37" s="2">
        <f t="shared" si="3"/>
        <v>0</v>
      </c>
      <c r="F37" s="2">
        <f t="shared" si="4"/>
        <v>0</v>
      </c>
      <c r="G37" s="4">
        <f t="shared" si="5"/>
        <v>44196</v>
      </c>
      <c r="H37" s="2">
        <f t="shared" si="17"/>
        <v>0</v>
      </c>
      <c r="I37" s="4">
        <f t="shared" si="14"/>
        <v>44197</v>
      </c>
      <c r="J37" s="3">
        <f t="shared" si="6"/>
        <v>0</v>
      </c>
      <c r="K37" s="5">
        <f>VLOOKUP(A37,Rentepercentages!$A$5:$B$57,2)</f>
        <v>0.02</v>
      </c>
      <c r="L37" s="3">
        <f t="shared" si="7"/>
        <v>10.200400000000004</v>
      </c>
      <c r="M37" s="3">
        <f t="shared" si="8"/>
        <v>0</v>
      </c>
      <c r="N37" s="3">
        <f t="shared" si="15"/>
        <v>510.02000000000015</v>
      </c>
      <c r="O37" s="3">
        <f t="shared" si="13"/>
        <v>510.02000000000015</v>
      </c>
      <c r="P37" s="3" t="str">
        <f t="shared" si="16"/>
        <v xml:space="preserve"> </v>
      </c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4">
        <f t="shared" si="10"/>
        <v>44197</v>
      </c>
      <c r="B38" s="8">
        <f t="shared" si="2"/>
        <v>2021</v>
      </c>
      <c r="C38" s="2">
        <f t="shared" si="11"/>
        <v>1</v>
      </c>
      <c r="D38" s="2">
        <f t="shared" si="12"/>
        <v>31</v>
      </c>
      <c r="E38" s="2">
        <f t="shared" si="3"/>
        <v>0</v>
      </c>
      <c r="F38" s="2">
        <f t="shared" si="4"/>
        <v>0</v>
      </c>
      <c r="G38" s="4">
        <f t="shared" si="5"/>
        <v>44196</v>
      </c>
      <c r="H38" s="2">
        <f t="shared" si="17"/>
        <v>0</v>
      </c>
      <c r="I38" s="4">
        <f t="shared" si="14"/>
        <v>44197</v>
      </c>
      <c r="J38" s="3">
        <f t="shared" si="6"/>
        <v>0</v>
      </c>
      <c r="K38" s="5">
        <f>VLOOKUP(A38,Rentepercentages!$A$5:$B$57,2)</f>
        <v>0.02</v>
      </c>
      <c r="L38" s="3">
        <f t="shared" si="7"/>
        <v>10.200400000000004</v>
      </c>
      <c r="M38" s="3">
        <f t="shared" si="8"/>
        <v>0</v>
      </c>
      <c r="N38" s="3">
        <f t="shared" si="15"/>
        <v>510.02000000000015</v>
      </c>
      <c r="O38" s="3">
        <f t="shared" si="13"/>
        <v>510.02000000000015</v>
      </c>
      <c r="P38" s="3" t="str">
        <f t="shared" si="16"/>
        <v xml:space="preserve"> </v>
      </c>
      <c r="Q38" s="2"/>
      <c r="R38" s="2"/>
      <c r="S38" s="2"/>
      <c r="T38" s="2"/>
      <c r="U38" s="2"/>
      <c r="V38" s="2"/>
      <c r="W38" s="2"/>
      <c r="X38" s="2"/>
    </row>
    <row r="39" spans="1:24" x14ac:dyDescent="0.2">
      <c r="A39" s="4">
        <f t="shared" si="10"/>
        <v>44197</v>
      </c>
      <c r="B39" s="8">
        <f t="shared" si="2"/>
        <v>2021</v>
      </c>
      <c r="C39" s="2">
        <f t="shared" si="11"/>
        <v>1</v>
      </c>
      <c r="D39" s="2">
        <f t="shared" si="12"/>
        <v>31</v>
      </c>
      <c r="E39" s="2">
        <f t="shared" si="3"/>
        <v>0</v>
      </c>
      <c r="F39" s="2">
        <f t="shared" si="4"/>
        <v>0</v>
      </c>
      <c r="G39" s="4">
        <f t="shared" si="5"/>
        <v>44196</v>
      </c>
      <c r="H39" s="2">
        <f t="shared" si="17"/>
        <v>0</v>
      </c>
      <c r="I39" s="4">
        <f t="shared" si="14"/>
        <v>44197</v>
      </c>
      <c r="J39" s="3">
        <f t="shared" si="6"/>
        <v>0</v>
      </c>
      <c r="K39" s="5">
        <f>VLOOKUP(A39,Rentepercentages!$A$5:$B$57,2)</f>
        <v>0.02</v>
      </c>
      <c r="L39" s="3">
        <f t="shared" si="7"/>
        <v>10.200400000000004</v>
      </c>
      <c r="M39" s="3">
        <f t="shared" si="8"/>
        <v>0</v>
      </c>
      <c r="N39" s="3">
        <f t="shared" si="15"/>
        <v>510.02000000000015</v>
      </c>
      <c r="O39" s="3">
        <f t="shared" si="13"/>
        <v>510.02000000000015</v>
      </c>
      <c r="P39" s="3" t="str">
        <f t="shared" si="16"/>
        <v xml:space="preserve"> </v>
      </c>
      <c r="Q39" s="2"/>
      <c r="R39" s="2"/>
      <c r="S39" s="2"/>
      <c r="T39" s="2"/>
      <c r="U39" s="2"/>
      <c r="V39" s="2"/>
      <c r="W39" s="2"/>
      <c r="X39" s="2"/>
    </row>
    <row r="40" spans="1:24" x14ac:dyDescent="0.2">
      <c r="A40" s="4">
        <f t="shared" si="10"/>
        <v>44197</v>
      </c>
      <c r="B40" s="8">
        <f t="shared" si="2"/>
        <v>2021</v>
      </c>
      <c r="C40" s="2">
        <f t="shared" si="11"/>
        <v>1</v>
      </c>
      <c r="D40" s="2">
        <f t="shared" si="12"/>
        <v>31</v>
      </c>
      <c r="E40" s="2">
        <f t="shared" si="3"/>
        <v>0</v>
      </c>
      <c r="F40" s="2">
        <f t="shared" si="4"/>
        <v>0</v>
      </c>
      <c r="G40" s="4">
        <f t="shared" si="5"/>
        <v>44196</v>
      </c>
      <c r="H40" s="2">
        <f t="shared" si="17"/>
        <v>0</v>
      </c>
      <c r="I40" s="4">
        <f t="shared" si="14"/>
        <v>44197</v>
      </c>
      <c r="J40" s="3">
        <f t="shared" si="6"/>
        <v>0</v>
      </c>
      <c r="K40" s="5">
        <f>VLOOKUP(A40,Rentepercentages!$A$5:$B$57,2)</f>
        <v>0.02</v>
      </c>
      <c r="L40" s="3">
        <f t="shared" si="7"/>
        <v>10.200400000000004</v>
      </c>
      <c r="M40" s="3">
        <f t="shared" si="8"/>
        <v>0</v>
      </c>
      <c r="N40" s="3">
        <f t="shared" si="15"/>
        <v>510.02000000000015</v>
      </c>
      <c r="O40" s="3">
        <f t="shared" si="13"/>
        <v>510.02000000000015</v>
      </c>
      <c r="P40" s="3" t="str">
        <f t="shared" si="16"/>
        <v xml:space="preserve"> </v>
      </c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4">
        <f t="shared" si="10"/>
        <v>44197</v>
      </c>
      <c r="B41" s="8">
        <f t="shared" si="2"/>
        <v>2021</v>
      </c>
      <c r="C41" s="2">
        <f t="shared" si="11"/>
        <v>1</v>
      </c>
      <c r="D41" s="2">
        <f t="shared" si="12"/>
        <v>31</v>
      </c>
      <c r="E41" s="2">
        <f t="shared" si="3"/>
        <v>0</v>
      </c>
      <c r="F41" s="2">
        <f t="shared" si="4"/>
        <v>0</v>
      </c>
      <c r="G41" s="4">
        <f t="shared" si="5"/>
        <v>44196</v>
      </c>
      <c r="H41" s="2">
        <f t="shared" si="17"/>
        <v>0</v>
      </c>
      <c r="I41" s="4">
        <f t="shared" si="14"/>
        <v>44197</v>
      </c>
      <c r="J41" s="3">
        <f t="shared" si="6"/>
        <v>0</v>
      </c>
      <c r="K41" s="5">
        <f>VLOOKUP(A41,Rentepercentages!$A$5:$B$57,2)</f>
        <v>0.02</v>
      </c>
      <c r="L41" s="3">
        <f t="shared" si="7"/>
        <v>10.200400000000004</v>
      </c>
      <c r="M41" s="3">
        <f t="shared" si="8"/>
        <v>0</v>
      </c>
      <c r="N41" s="3">
        <f t="shared" si="15"/>
        <v>510.02000000000015</v>
      </c>
      <c r="O41" s="3">
        <f t="shared" si="13"/>
        <v>510.02000000000015</v>
      </c>
      <c r="P41" s="3" t="str">
        <f t="shared" si="16"/>
        <v xml:space="preserve"> </v>
      </c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4">
        <f t="shared" si="10"/>
        <v>44197</v>
      </c>
      <c r="B42" s="8">
        <f t="shared" si="2"/>
        <v>2021</v>
      </c>
      <c r="C42" s="2">
        <f t="shared" si="11"/>
        <v>1</v>
      </c>
      <c r="D42" s="2">
        <f t="shared" si="12"/>
        <v>31</v>
      </c>
      <c r="E42" s="2">
        <f t="shared" si="3"/>
        <v>0</v>
      </c>
      <c r="F42" s="2">
        <f t="shared" si="4"/>
        <v>0</v>
      </c>
      <c r="G42" s="4">
        <f t="shared" si="5"/>
        <v>44196</v>
      </c>
      <c r="H42" s="2">
        <f t="shared" si="17"/>
        <v>0</v>
      </c>
      <c r="I42" s="4">
        <f t="shared" si="14"/>
        <v>44197</v>
      </c>
      <c r="J42" s="3">
        <f t="shared" si="6"/>
        <v>0</v>
      </c>
      <c r="K42" s="5">
        <f>VLOOKUP(A42,Rentepercentages!$A$5:$B$57,2)</f>
        <v>0.02</v>
      </c>
      <c r="L42" s="3">
        <f t="shared" si="7"/>
        <v>10.200400000000004</v>
      </c>
      <c r="M42" s="3">
        <f t="shared" si="8"/>
        <v>0</v>
      </c>
      <c r="N42" s="3">
        <f t="shared" si="15"/>
        <v>510.02000000000015</v>
      </c>
      <c r="O42" s="3">
        <f t="shared" si="13"/>
        <v>510.02000000000015</v>
      </c>
      <c r="P42" s="3" t="str">
        <f t="shared" si="16"/>
        <v xml:space="preserve"> </v>
      </c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4">
        <f t="shared" si="10"/>
        <v>44197</v>
      </c>
      <c r="B43" s="8">
        <f t="shared" si="2"/>
        <v>2021</v>
      </c>
      <c r="C43" s="2">
        <f t="shared" si="11"/>
        <v>1</v>
      </c>
      <c r="D43" s="2">
        <f t="shared" si="12"/>
        <v>31</v>
      </c>
      <c r="E43" s="2">
        <f t="shared" si="3"/>
        <v>0</v>
      </c>
      <c r="F43" s="2">
        <f t="shared" si="4"/>
        <v>0</v>
      </c>
      <c r="G43" s="4">
        <f t="shared" si="5"/>
        <v>44196</v>
      </c>
      <c r="H43" s="2">
        <f t="shared" si="17"/>
        <v>0</v>
      </c>
      <c r="I43" s="4">
        <f t="shared" si="14"/>
        <v>44197</v>
      </c>
      <c r="J43" s="3">
        <f t="shared" si="6"/>
        <v>0</v>
      </c>
      <c r="K43" s="5">
        <f>VLOOKUP(A43,Rentepercentages!$A$5:$B$57,2)</f>
        <v>0.02</v>
      </c>
      <c r="L43" s="3">
        <f t="shared" si="7"/>
        <v>10.200400000000004</v>
      </c>
      <c r="M43" s="3">
        <f t="shared" si="8"/>
        <v>0</v>
      </c>
      <c r="N43" s="3">
        <f t="shared" si="15"/>
        <v>510.02000000000015</v>
      </c>
      <c r="O43" s="3">
        <f t="shared" si="13"/>
        <v>510.02000000000015</v>
      </c>
      <c r="P43" s="3" t="str">
        <f t="shared" si="16"/>
        <v xml:space="preserve"> </v>
      </c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4">
        <f t="shared" si="10"/>
        <v>44197</v>
      </c>
      <c r="B44" s="8">
        <f t="shared" si="2"/>
        <v>2021</v>
      </c>
      <c r="C44" s="2">
        <f t="shared" si="11"/>
        <v>1</v>
      </c>
      <c r="D44" s="2">
        <f t="shared" si="12"/>
        <v>31</v>
      </c>
      <c r="E44" s="2">
        <f t="shared" si="3"/>
        <v>0</v>
      </c>
      <c r="F44" s="2">
        <f t="shared" si="4"/>
        <v>0</v>
      </c>
      <c r="G44" s="4">
        <f t="shared" si="5"/>
        <v>44196</v>
      </c>
      <c r="H44" s="2">
        <f t="shared" si="17"/>
        <v>0</v>
      </c>
      <c r="I44" s="4">
        <f t="shared" si="14"/>
        <v>44197</v>
      </c>
      <c r="J44" s="3">
        <f t="shared" si="6"/>
        <v>0</v>
      </c>
      <c r="K44" s="5">
        <f>VLOOKUP(A44,Rentepercentages!$A$5:$B$57,2)</f>
        <v>0.02</v>
      </c>
      <c r="L44" s="3">
        <f t="shared" si="7"/>
        <v>10.200400000000004</v>
      </c>
      <c r="M44" s="3">
        <f t="shared" si="8"/>
        <v>0</v>
      </c>
      <c r="N44" s="3">
        <f t="shared" si="15"/>
        <v>510.02000000000015</v>
      </c>
      <c r="O44" s="3">
        <f t="shared" si="13"/>
        <v>510.02000000000015</v>
      </c>
      <c r="P44" s="3" t="str">
        <f t="shared" si="16"/>
        <v xml:space="preserve"> </v>
      </c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4">
        <f t="shared" si="10"/>
        <v>44197</v>
      </c>
      <c r="B45" s="8">
        <f t="shared" si="2"/>
        <v>2021</v>
      </c>
      <c r="C45" s="2">
        <f t="shared" si="11"/>
        <v>1</v>
      </c>
      <c r="D45" s="2">
        <f t="shared" si="12"/>
        <v>31</v>
      </c>
      <c r="E45" s="2">
        <f t="shared" si="3"/>
        <v>0</v>
      </c>
      <c r="F45" s="2">
        <f t="shared" si="4"/>
        <v>0</v>
      </c>
      <c r="G45" s="4">
        <f t="shared" si="5"/>
        <v>44196</v>
      </c>
      <c r="H45" s="2">
        <f t="shared" si="17"/>
        <v>0</v>
      </c>
      <c r="I45" s="4">
        <f t="shared" si="14"/>
        <v>44197</v>
      </c>
      <c r="J45" s="3">
        <f t="shared" si="6"/>
        <v>0</v>
      </c>
      <c r="K45" s="5">
        <f>VLOOKUP(A45,Rentepercentages!$A$5:$B$57,2)</f>
        <v>0.02</v>
      </c>
      <c r="L45" s="3">
        <f t="shared" si="7"/>
        <v>10.200400000000004</v>
      </c>
      <c r="M45" s="3">
        <f t="shared" si="8"/>
        <v>0</v>
      </c>
      <c r="N45" s="3">
        <f t="shared" si="15"/>
        <v>510.02000000000015</v>
      </c>
      <c r="O45" s="3">
        <f t="shared" si="13"/>
        <v>510.02000000000015</v>
      </c>
      <c r="P45" s="3" t="str">
        <f t="shared" si="16"/>
        <v xml:space="preserve"> </v>
      </c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4">
        <f t="shared" si="10"/>
        <v>44197</v>
      </c>
      <c r="B46" s="8">
        <f t="shared" si="2"/>
        <v>2021</v>
      </c>
      <c r="C46" s="2">
        <f t="shared" si="11"/>
        <v>1</v>
      </c>
      <c r="D46" s="2">
        <f t="shared" si="12"/>
        <v>31</v>
      </c>
      <c r="E46" s="2">
        <f t="shared" si="3"/>
        <v>0</v>
      </c>
      <c r="F46" s="2">
        <f t="shared" si="4"/>
        <v>0</v>
      </c>
      <c r="G46" s="4">
        <f t="shared" si="5"/>
        <v>44196</v>
      </c>
      <c r="H46" s="2">
        <f t="shared" si="17"/>
        <v>0</v>
      </c>
      <c r="I46" s="4">
        <f t="shared" si="14"/>
        <v>44197</v>
      </c>
      <c r="J46" s="3">
        <f t="shared" si="6"/>
        <v>0</v>
      </c>
      <c r="K46" s="5">
        <f>VLOOKUP(A46,Rentepercentages!$A$5:$B$57,2)</f>
        <v>0.02</v>
      </c>
      <c r="L46" s="3">
        <f t="shared" si="7"/>
        <v>10.200400000000004</v>
      </c>
      <c r="M46" s="3">
        <f t="shared" si="8"/>
        <v>0</v>
      </c>
      <c r="N46" s="3">
        <f t="shared" si="15"/>
        <v>510.02000000000015</v>
      </c>
      <c r="O46" s="3">
        <f t="shared" si="13"/>
        <v>510.02000000000015</v>
      </c>
      <c r="P46" s="3" t="str">
        <f t="shared" si="16"/>
        <v xml:space="preserve"> </v>
      </c>
      <c r="Q46" s="2"/>
      <c r="R46" s="2"/>
      <c r="S46" s="2"/>
      <c r="T46" s="2"/>
      <c r="U46" s="2"/>
      <c r="V46" s="2"/>
      <c r="W46" s="2"/>
      <c r="X46" s="2"/>
    </row>
    <row r="47" spans="1:24" x14ac:dyDescent="0.2">
      <c r="A47" s="4">
        <f t="shared" si="10"/>
        <v>44197</v>
      </c>
      <c r="B47" s="8">
        <f t="shared" si="2"/>
        <v>2021</v>
      </c>
      <c r="C47" s="2">
        <f t="shared" si="11"/>
        <v>1</v>
      </c>
      <c r="D47" s="2">
        <f t="shared" si="12"/>
        <v>31</v>
      </c>
      <c r="E47" s="2">
        <f t="shared" si="3"/>
        <v>0</v>
      </c>
      <c r="F47" s="2">
        <f t="shared" si="4"/>
        <v>0</v>
      </c>
      <c r="G47" s="4">
        <f t="shared" si="5"/>
        <v>44196</v>
      </c>
      <c r="H47" s="2">
        <f t="shared" si="17"/>
        <v>0</v>
      </c>
      <c r="I47" s="4">
        <f t="shared" si="14"/>
        <v>44197</v>
      </c>
      <c r="J47" s="3">
        <f t="shared" si="6"/>
        <v>0</v>
      </c>
      <c r="K47" s="5">
        <f>VLOOKUP(A47,Rentepercentages!$A$5:$B$57,2)</f>
        <v>0.02</v>
      </c>
      <c r="L47" s="3">
        <f t="shared" si="7"/>
        <v>10.200400000000004</v>
      </c>
      <c r="M47" s="3">
        <f t="shared" si="8"/>
        <v>0</v>
      </c>
      <c r="N47" s="3">
        <f t="shared" si="15"/>
        <v>510.02000000000015</v>
      </c>
      <c r="O47" s="3">
        <f t="shared" si="13"/>
        <v>510.02000000000015</v>
      </c>
      <c r="P47" s="3" t="str">
        <f t="shared" si="16"/>
        <v xml:space="preserve"> </v>
      </c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4">
        <f t="shared" si="10"/>
        <v>44197</v>
      </c>
      <c r="B48" s="8">
        <f t="shared" si="2"/>
        <v>2021</v>
      </c>
      <c r="C48" s="2">
        <f t="shared" si="11"/>
        <v>1</v>
      </c>
      <c r="D48" s="2">
        <f t="shared" si="12"/>
        <v>31</v>
      </c>
      <c r="E48" s="2">
        <f t="shared" si="3"/>
        <v>0</v>
      </c>
      <c r="F48" s="2">
        <f t="shared" si="4"/>
        <v>0</v>
      </c>
      <c r="G48" s="4">
        <f t="shared" si="5"/>
        <v>44196</v>
      </c>
      <c r="H48" s="2">
        <f t="shared" si="17"/>
        <v>0</v>
      </c>
      <c r="I48" s="4">
        <f t="shared" si="14"/>
        <v>44197</v>
      </c>
      <c r="J48" s="3">
        <f t="shared" si="6"/>
        <v>0</v>
      </c>
      <c r="K48" s="5">
        <f>VLOOKUP(A48,Rentepercentages!$A$5:$B$57,2)</f>
        <v>0.02</v>
      </c>
      <c r="L48" s="3">
        <f t="shared" si="7"/>
        <v>10.200400000000004</v>
      </c>
      <c r="M48" s="3">
        <f t="shared" si="8"/>
        <v>0</v>
      </c>
      <c r="N48" s="3">
        <f t="shared" si="15"/>
        <v>510.02000000000015</v>
      </c>
      <c r="O48" s="3">
        <f t="shared" si="13"/>
        <v>510.02000000000015</v>
      </c>
      <c r="P48" s="3" t="str">
        <f t="shared" si="16"/>
        <v xml:space="preserve"> </v>
      </c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4">
        <f t="shared" si="10"/>
        <v>44197</v>
      </c>
      <c r="B49" s="8">
        <f t="shared" si="2"/>
        <v>2021</v>
      </c>
      <c r="C49" s="2">
        <f t="shared" si="11"/>
        <v>1</v>
      </c>
      <c r="D49" s="2">
        <f t="shared" si="12"/>
        <v>31</v>
      </c>
      <c r="E49" s="2">
        <f t="shared" si="3"/>
        <v>0</v>
      </c>
      <c r="F49" s="2">
        <f t="shared" si="4"/>
        <v>0</v>
      </c>
      <c r="G49" s="4">
        <f t="shared" si="5"/>
        <v>44196</v>
      </c>
      <c r="H49" s="2">
        <f t="shared" si="17"/>
        <v>0</v>
      </c>
      <c r="I49" s="4">
        <f t="shared" si="14"/>
        <v>44197</v>
      </c>
      <c r="J49" s="3">
        <f t="shared" si="6"/>
        <v>0</v>
      </c>
      <c r="K49" s="5">
        <f>VLOOKUP(A49,Rentepercentages!$A$5:$B$57,2)</f>
        <v>0.02</v>
      </c>
      <c r="L49" s="3">
        <f t="shared" si="7"/>
        <v>10.200400000000004</v>
      </c>
      <c r="M49" s="3">
        <f t="shared" si="8"/>
        <v>0</v>
      </c>
      <c r="N49" s="3">
        <f t="shared" si="15"/>
        <v>510.02000000000015</v>
      </c>
      <c r="O49" s="3">
        <f t="shared" si="13"/>
        <v>510.02000000000015</v>
      </c>
      <c r="P49" s="3" t="str">
        <f t="shared" si="16"/>
        <v xml:space="preserve"> </v>
      </c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4">
        <f t="shared" si="10"/>
        <v>44197</v>
      </c>
      <c r="B50" s="8">
        <f t="shared" si="2"/>
        <v>2021</v>
      </c>
      <c r="C50" s="2">
        <f t="shared" si="11"/>
        <v>1</v>
      </c>
      <c r="D50" s="2">
        <f t="shared" si="12"/>
        <v>31</v>
      </c>
      <c r="E50" s="2">
        <f t="shared" si="3"/>
        <v>0</v>
      </c>
      <c r="F50" s="2">
        <f t="shared" si="4"/>
        <v>0</v>
      </c>
      <c r="G50" s="4">
        <f t="shared" si="5"/>
        <v>44196</v>
      </c>
      <c r="H50" s="2">
        <f t="shared" si="17"/>
        <v>0</v>
      </c>
      <c r="I50" s="4">
        <f t="shared" si="14"/>
        <v>44197</v>
      </c>
      <c r="J50" s="3">
        <f t="shared" si="6"/>
        <v>0</v>
      </c>
      <c r="K50" s="5">
        <f>VLOOKUP(A50,Rentepercentages!$A$5:$B$57,2)</f>
        <v>0.02</v>
      </c>
      <c r="L50" s="3">
        <f t="shared" si="7"/>
        <v>10.200400000000004</v>
      </c>
      <c r="M50" s="3">
        <f t="shared" si="8"/>
        <v>0</v>
      </c>
      <c r="N50" s="3">
        <f t="shared" si="15"/>
        <v>510.02000000000015</v>
      </c>
      <c r="O50" s="3">
        <f t="shared" si="13"/>
        <v>510.02000000000015</v>
      </c>
      <c r="P50" s="3" t="str">
        <f t="shared" si="16"/>
        <v xml:space="preserve"> </v>
      </c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4">
        <f t="shared" si="10"/>
        <v>44197</v>
      </c>
      <c r="B51" s="8">
        <f t="shared" si="2"/>
        <v>2021</v>
      </c>
      <c r="C51" s="2">
        <f t="shared" si="11"/>
        <v>1</v>
      </c>
      <c r="D51" s="2">
        <f t="shared" si="12"/>
        <v>31</v>
      </c>
      <c r="E51" s="2">
        <f t="shared" si="3"/>
        <v>0</v>
      </c>
      <c r="F51" s="2">
        <f t="shared" si="4"/>
        <v>0</v>
      </c>
      <c r="G51" s="4">
        <f t="shared" si="5"/>
        <v>44196</v>
      </c>
      <c r="H51" s="2">
        <f t="shared" si="17"/>
        <v>0</v>
      </c>
      <c r="I51" s="4">
        <f t="shared" si="14"/>
        <v>44197</v>
      </c>
      <c r="J51" s="3">
        <f t="shared" si="6"/>
        <v>0</v>
      </c>
      <c r="K51" s="5">
        <f>VLOOKUP(A51,Rentepercentages!$A$5:$B$57,2)</f>
        <v>0.02</v>
      </c>
      <c r="L51" s="3">
        <f t="shared" si="7"/>
        <v>10.200400000000004</v>
      </c>
      <c r="M51" s="3">
        <f t="shared" si="8"/>
        <v>0</v>
      </c>
      <c r="N51" s="3">
        <f t="shared" si="15"/>
        <v>510.02000000000015</v>
      </c>
      <c r="O51" s="3">
        <f t="shared" si="13"/>
        <v>510.02000000000015</v>
      </c>
      <c r="P51" s="3" t="str">
        <f t="shared" si="16"/>
        <v xml:space="preserve"> </v>
      </c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4">
        <f t="shared" si="10"/>
        <v>44197</v>
      </c>
      <c r="B52" s="8">
        <f t="shared" si="2"/>
        <v>2021</v>
      </c>
      <c r="C52" s="2">
        <f t="shared" si="11"/>
        <v>1</v>
      </c>
      <c r="D52" s="2">
        <f t="shared" si="12"/>
        <v>31</v>
      </c>
      <c r="E52" s="2">
        <f t="shared" si="3"/>
        <v>0</v>
      </c>
      <c r="F52" s="2">
        <f t="shared" si="4"/>
        <v>0</v>
      </c>
      <c r="G52" s="4">
        <f t="shared" si="5"/>
        <v>44196</v>
      </c>
      <c r="H52" s="2">
        <f t="shared" si="17"/>
        <v>0</v>
      </c>
      <c r="I52" s="4">
        <f t="shared" si="14"/>
        <v>44197</v>
      </c>
      <c r="J52" s="3">
        <f t="shared" si="6"/>
        <v>0</v>
      </c>
      <c r="K52" s="5">
        <f>VLOOKUP(A52,Rentepercentages!$A$5:$B$57,2)</f>
        <v>0.02</v>
      </c>
      <c r="L52" s="3">
        <f t="shared" si="7"/>
        <v>10.200400000000004</v>
      </c>
      <c r="M52" s="3">
        <f t="shared" si="8"/>
        <v>0</v>
      </c>
      <c r="N52" s="3">
        <f t="shared" si="15"/>
        <v>510.02000000000015</v>
      </c>
      <c r="O52" s="3">
        <f t="shared" si="13"/>
        <v>510.02000000000015</v>
      </c>
      <c r="P52" s="3" t="str">
        <f t="shared" si="16"/>
        <v xml:space="preserve"> </v>
      </c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4">
        <f t="shared" si="10"/>
        <v>44197</v>
      </c>
      <c r="B53" s="8">
        <f t="shared" si="2"/>
        <v>2021</v>
      </c>
      <c r="C53" s="2">
        <f t="shared" si="11"/>
        <v>1</v>
      </c>
      <c r="D53" s="2">
        <f t="shared" si="12"/>
        <v>31</v>
      </c>
      <c r="E53" s="2">
        <f t="shared" si="3"/>
        <v>0</v>
      </c>
      <c r="F53" s="2">
        <f t="shared" si="4"/>
        <v>0</v>
      </c>
      <c r="G53" s="4">
        <f t="shared" si="5"/>
        <v>44196</v>
      </c>
      <c r="H53" s="2">
        <f t="shared" si="17"/>
        <v>0</v>
      </c>
      <c r="I53" s="4">
        <f t="shared" si="14"/>
        <v>44197</v>
      </c>
      <c r="J53" s="3">
        <f t="shared" si="6"/>
        <v>0</v>
      </c>
      <c r="K53" s="5">
        <f>VLOOKUP(A53,Rentepercentages!$A$5:$B$57,2)</f>
        <v>0.02</v>
      </c>
      <c r="L53" s="3">
        <f t="shared" si="7"/>
        <v>10.200400000000004</v>
      </c>
      <c r="M53" s="3">
        <f t="shared" si="8"/>
        <v>0</v>
      </c>
      <c r="N53" s="3">
        <f t="shared" si="15"/>
        <v>510.02000000000015</v>
      </c>
      <c r="O53" s="3">
        <f t="shared" si="13"/>
        <v>510.02000000000015</v>
      </c>
      <c r="P53" s="3" t="str">
        <f t="shared" si="16"/>
        <v xml:space="preserve"> </v>
      </c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4">
        <f t="shared" si="10"/>
        <v>44197</v>
      </c>
      <c r="B54" s="8">
        <f t="shared" si="2"/>
        <v>2021</v>
      </c>
      <c r="C54" s="2">
        <f t="shared" si="11"/>
        <v>1</v>
      </c>
      <c r="D54" s="2">
        <f t="shared" si="12"/>
        <v>31</v>
      </c>
      <c r="E54" s="2">
        <f t="shared" si="3"/>
        <v>0</v>
      </c>
      <c r="F54" s="2">
        <f t="shared" si="4"/>
        <v>0</v>
      </c>
      <c r="G54" s="4">
        <f t="shared" si="5"/>
        <v>44196</v>
      </c>
      <c r="H54" s="2">
        <f t="shared" si="17"/>
        <v>0</v>
      </c>
      <c r="I54" s="4">
        <f t="shared" si="14"/>
        <v>44197</v>
      </c>
      <c r="J54" s="3">
        <f t="shared" si="6"/>
        <v>0</v>
      </c>
      <c r="K54" s="5">
        <f>VLOOKUP(A54,Rentepercentages!$A$5:$B$57,2)</f>
        <v>0.02</v>
      </c>
      <c r="L54" s="3">
        <f t="shared" si="7"/>
        <v>10.200400000000004</v>
      </c>
      <c r="M54" s="3">
        <f t="shared" si="8"/>
        <v>0</v>
      </c>
      <c r="N54" s="3">
        <f t="shared" si="15"/>
        <v>510.02000000000015</v>
      </c>
      <c r="O54" s="3">
        <f t="shared" si="13"/>
        <v>510.02000000000015</v>
      </c>
      <c r="P54" s="3" t="str">
        <f t="shared" si="16"/>
        <v xml:space="preserve"> </v>
      </c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4">
        <f t="shared" si="10"/>
        <v>44197</v>
      </c>
      <c r="B55" s="8">
        <f t="shared" si="2"/>
        <v>2021</v>
      </c>
      <c r="C55" s="2">
        <f t="shared" si="11"/>
        <v>1</v>
      </c>
      <c r="D55" s="2">
        <f t="shared" si="12"/>
        <v>31</v>
      </c>
      <c r="E55" s="2">
        <f t="shared" si="3"/>
        <v>0</v>
      </c>
      <c r="F55" s="2">
        <f t="shared" si="4"/>
        <v>0</v>
      </c>
      <c r="G55" s="4">
        <f t="shared" si="5"/>
        <v>44196</v>
      </c>
      <c r="H55" s="2">
        <f t="shared" si="17"/>
        <v>0</v>
      </c>
      <c r="I55" s="4">
        <f t="shared" si="14"/>
        <v>44197</v>
      </c>
      <c r="J55" s="3">
        <f t="shared" si="6"/>
        <v>0</v>
      </c>
      <c r="K55" s="5">
        <f>VLOOKUP(A55,Rentepercentages!$A$5:$B$57,2)</f>
        <v>0.02</v>
      </c>
      <c r="L55" s="3">
        <f t="shared" si="7"/>
        <v>10.200400000000004</v>
      </c>
      <c r="M55" s="3">
        <f t="shared" si="8"/>
        <v>0</v>
      </c>
      <c r="N55" s="3">
        <f t="shared" si="15"/>
        <v>510.02000000000015</v>
      </c>
      <c r="O55" s="3">
        <f t="shared" si="13"/>
        <v>510.02000000000015</v>
      </c>
      <c r="P55" s="3" t="str">
        <f t="shared" si="16"/>
        <v xml:space="preserve"> </v>
      </c>
      <c r="Q55" s="3">
        <f>SUM(M32:M55)</f>
        <v>0</v>
      </c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3"/>
      <c r="L56" s="2"/>
      <c r="M56" s="3">
        <f>SUM(M8:M55)</f>
        <v>10.02</v>
      </c>
      <c r="N56" s="2"/>
      <c r="O56" s="2"/>
      <c r="P56" s="3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2"/>
      <c r="M57" s="2"/>
      <c r="N57" s="2"/>
      <c r="O57" s="2"/>
      <c r="P57" s="3"/>
      <c r="Q57" s="3">
        <f>SUM(Q55,Q31)</f>
        <v>10.02</v>
      </c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6" t="str">
        <f>Berekening!C71</f>
        <v xml:space="preserve"> </v>
      </c>
      <c r="G58" s="2"/>
      <c r="H58" s="2"/>
      <c r="I58" s="2"/>
      <c r="J58" s="2"/>
      <c r="K58" s="3"/>
      <c r="L58" s="2"/>
      <c r="M58" s="2"/>
      <c r="N58" s="2"/>
      <c r="O58" s="2"/>
      <c r="P58" s="3"/>
      <c r="Q58" s="2"/>
      <c r="R58" s="2"/>
      <c r="S58" s="2"/>
      <c r="T58" s="2"/>
      <c r="U58" s="2"/>
      <c r="V58" s="2"/>
      <c r="W58" s="2"/>
      <c r="X58" s="2"/>
    </row>
    <row r="59" spans="1:24" ht="15.75" x14ac:dyDescent="0.25">
      <c r="A59" s="2"/>
      <c r="B59" s="2"/>
      <c r="C59" s="7" t="s">
        <v>5</v>
      </c>
      <c r="D59" s="2"/>
      <c r="E59" s="2">
        <f>Berekening!E3</f>
        <v>0</v>
      </c>
      <c r="F59" s="2"/>
      <c r="G59" s="2"/>
      <c r="H59" s="2"/>
      <c r="I59" s="2"/>
      <c r="J59" s="2"/>
      <c r="K59" s="3"/>
      <c r="L59" s="2"/>
      <c r="M59" s="2"/>
      <c r="N59" s="2"/>
      <c r="O59" s="2"/>
      <c r="P59" s="3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 t="s">
        <v>37</v>
      </c>
      <c r="D60" s="2"/>
      <c r="E60" s="2">
        <f>Berekening!D6</f>
        <v>0</v>
      </c>
      <c r="F60" s="2"/>
      <c r="G60" s="2"/>
      <c r="H60" s="2"/>
      <c r="I60" s="2"/>
      <c r="J60" s="2"/>
      <c r="K60" s="3"/>
      <c r="L60" s="2"/>
      <c r="M60" s="2"/>
      <c r="N60" s="2"/>
      <c r="O60" s="2"/>
      <c r="P60" s="3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 t="s">
        <v>38</v>
      </c>
      <c r="D61" s="2"/>
      <c r="E61" s="2">
        <f>Berekening!D7</f>
        <v>0</v>
      </c>
      <c r="F61" s="2"/>
      <c r="G61" s="2"/>
      <c r="H61" s="2"/>
      <c r="I61" s="2"/>
      <c r="J61" s="2"/>
      <c r="K61" s="3"/>
      <c r="L61" s="2"/>
      <c r="M61" s="2"/>
      <c r="N61" s="2"/>
      <c r="O61" s="2"/>
      <c r="P61" s="3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 t="s">
        <v>39</v>
      </c>
      <c r="D62" s="2"/>
      <c r="E62" s="2">
        <f>Berekening!D8</f>
        <v>0</v>
      </c>
      <c r="F62" s="2"/>
      <c r="G62" s="2"/>
      <c r="H62" s="2"/>
      <c r="I62" s="2"/>
      <c r="J62" s="2"/>
      <c r="K62" s="3"/>
      <c r="L62" s="2"/>
      <c r="M62" s="2"/>
      <c r="N62" s="2"/>
      <c r="O62" s="2"/>
      <c r="P62" s="3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3"/>
      <c r="L63" s="2"/>
      <c r="M63" s="2"/>
      <c r="N63" s="2"/>
      <c r="O63" s="2"/>
      <c r="P63" s="3"/>
      <c r="Q63" s="2"/>
      <c r="R63" s="2"/>
      <c r="S63" s="2"/>
      <c r="T63" s="2"/>
      <c r="U63" s="2"/>
      <c r="V63" s="2"/>
      <c r="W63" s="2"/>
      <c r="X63" s="2"/>
    </row>
    <row r="64" spans="1:24" x14ac:dyDescent="0.2">
      <c r="A64" s="2"/>
      <c r="B64" s="2"/>
      <c r="C64" s="2" t="s">
        <v>40</v>
      </c>
      <c r="D64" s="2"/>
      <c r="E64" s="2">
        <f>Berekening!D10</f>
        <v>0</v>
      </c>
      <c r="F64" s="2"/>
      <c r="G64" s="2"/>
      <c r="H64" s="2"/>
      <c r="I64" s="2"/>
      <c r="J64" s="2"/>
      <c r="K64" s="3"/>
      <c r="L64" s="2"/>
      <c r="M64" s="2"/>
      <c r="N64" s="2"/>
      <c r="O64" s="2"/>
      <c r="P64" s="3"/>
      <c r="Q64" s="2"/>
      <c r="R64" s="2"/>
      <c r="S64" s="2"/>
      <c r="T64" s="2"/>
      <c r="U64" s="2"/>
      <c r="V64" s="2"/>
      <c r="W64" s="2"/>
      <c r="X64" s="2"/>
    </row>
    <row r="65" spans="1:2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  <c r="N65" s="2"/>
      <c r="O65" s="2"/>
      <c r="P65" s="3"/>
      <c r="Q65" s="2"/>
      <c r="R65" s="2"/>
      <c r="S65" s="2"/>
      <c r="T65" s="2"/>
      <c r="U65" s="2"/>
      <c r="V65" s="2"/>
      <c r="W65" s="2"/>
      <c r="X65" s="2"/>
    </row>
    <row r="66" spans="1:24" x14ac:dyDescent="0.2">
      <c r="A66" s="2"/>
      <c r="B66" s="2"/>
      <c r="C66" s="2" t="s">
        <v>44</v>
      </c>
      <c r="D66" s="2"/>
      <c r="E66" s="6" t="str">
        <f>IF($F$58=" "," ",IF(E59=0," ",Berekening!E3))</f>
        <v xml:space="preserve"> </v>
      </c>
      <c r="F66" s="2"/>
      <c r="G66" s="2"/>
      <c r="H66" s="2"/>
      <c r="I66" s="2"/>
      <c r="J66" s="2"/>
      <c r="K66" s="3"/>
      <c r="L66" s="2"/>
      <c r="M66" s="2"/>
      <c r="N66" s="2"/>
      <c r="O66" s="2"/>
      <c r="P66" s="3"/>
      <c r="Q66" s="2"/>
      <c r="R66" s="2"/>
      <c r="S66" s="2"/>
      <c r="T66" s="2"/>
      <c r="U66" s="2"/>
      <c r="V66" s="2"/>
      <c r="W66" s="2"/>
      <c r="X66" s="2"/>
    </row>
    <row r="67" spans="1:24" x14ac:dyDescent="0.2">
      <c r="A67" s="2"/>
      <c r="B67" s="2"/>
      <c r="C67" s="2" t="s">
        <v>45</v>
      </c>
      <c r="D67" s="2"/>
      <c r="E67" s="6" t="str">
        <f>IF($F$58=" "," ",IF(E60=0," ",Berekening!E4))</f>
        <v xml:space="preserve"> </v>
      </c>
      <c r="F67" s="2"/>
      <c r="G67" s="2"/>
      <c r="H67" s="2"/>
      <c r="I67" s="2"/>
      <c r="J67" s="2"/>
      <c r="K67" s="3"/>
      <c r="L67" s="2"/>
      <c r="M67" s="2"/>
      <c r="N67" s="2"/>
      <c r="O67" s="2"/>
      <c r="P67" s="3"/>
      <c r="Q67" s="2"/>
      <c r="R67" s="2"/>
      <c r="S67" s="2"/>
      <c r="T67" s="2"/>
      <c r="U67" s="2"/>
      <c r="V67" s="2"/>
      <c r="W67" s="2"/>
      <c r="X67" s="2"/>
    </row>
    <row r="68" spans="1:24" x14ac:dyDescent="0.2">
      <c r="A68" s="2"/>
      <c r="B68" s="2"/>
      <c r="C68" s="2" t="s">
        <v>46</v>
      </c>
      <c r="D68" s="2"/>
      <c r="E68" s="6" t="str">
        <f>IF($F$58=" "," ",IF(E61=0," ",Berekening!E5))</f>
        <v xml:space="preserve"> </v>
      </c>
      <c r="F68" s="2"/>
      <c r="G68" s="2"/>
      <c r="H68" s="2"/>
      <c r="I68" s="2"/>
      <c r="J68" s="2"/>
      <c r="K68" s="3"/>
      <c r="L68" s="2"/>
      <c r="M68" s="2"/>
      <c r="N68" s="2"/>
      <c r="O68" s="2"/>
      <c r="P68" s="3"/>
      <c r="Q68" s="2"/>
      <c r="R68" s="2"/>
      <c r="S68" s="2"/>
      <c r="T68" s="2"/>
      <c r="U68" s="2"/>
      <c r="V68" s="2"/>
      <c r="W68" s="2"/>
      <c r="X68" s="2"/>
    </row>
    <row r="69" spans="1:24" x14ac:dyDescent="0.2">
      <c r="A69" s="2"/>
      <c r="B69" s="2"/>
      <c r="C69" s="2" t="s">
        <v>47</v>
      </c>
      <c r="D69" s="2"/>
      <c r="E69" s="6" t="str">
        <f>IF($F$58=" "," ",IF(E62=0," ",Berekening!E6))</f>
        <v xml:space="preserve"> </v>
      </c>
      <c r="F69" s="2"/>
      <c r="G69" s="2"/>
      <c r="H69" s="2"/>
      <c r="I69" s="2"/>
      <c r="J69" s="2"/>
      <c r="K69" s="3"/>
      <c r="L69" s="2"/>
      <c r="M69" s="2"/>
      <c r="N69" s="2"/>
      <c r="O69" s="2"/>
      <c r="P69" s="3"/>
      <c r="Q69" s="2"/>
      <c r="R69" s="2"/>
      <c r="S69" s="2"/>
      <c r="T69" s="2"/>
      <c r="U69" s="2"/>
      <c r="V69" s="2"/>
      <c r="W69" s="2"/>
      <c r="X69" s="2"/>
    </row>
    <row r="70" spans="1:24" x14ac:dyDescent="0.2">
      <c r="C70" s="2" t="s">
        <v>48</v>
      </c>
      <c r="D70" s="2"/>
      <c r="E70" s="6" t="str">
        <f>IF($F$58=" "," ",IF(E63=0," ",Berekening!E8))</f>
        <v xml:space="preserve"> </v>
      </c>
      <c r="F70" s="2"/>
      <c r="G70" s="2"/>
      <c r="H70" s="2"/>
      <c r="I70" s="2"/>
      <c r="J70" s="2"/>
      <c r="K70" s="3"/>
      <c r="L70" s="2"/>
      <c r="M70" s="2"/>
      <c r="N70" s="2"/>
      <c r="O70" s="2"/>
      <c r="P70" s="3"/>
      <c r="Q70" s="2"/>
      <c r="R70" s="2"/>
      <c r="S70" s="2"/>
      <c r="T70" s="2"/>
      <c r="U70" s="2"/>
      <c r="V70" s="2"/>
      <c r="W70" s="2"/>
      <c r="X70" s="2"/>
    </row>
    <row r="71" spans="1:24" x14ac:dyDescent="0.2">
      <c r="C71" s="2"/>
      <c r="D71" s="2"/>
      <c r="E71" s="2"/>
      <c r="F71" s="2"/>
      <c r="G71" s="2"/>
      <c r="H71" s="2"/>
      <c r="I71" s="2"/>
      <c r="J71" s="2"/>
      <c r="K71" s="3"/>
      <c r="L71" s="2"/>
      <c r="M71" s="2"/>
      <c r="N71" s="2"/>
      <c r="O71" s="2"/>
      <c r="P71" s="3"/>
      <c r="Q71" s="2"/>
      <c r="R71" s="2"/>
      <c r="S71" s="2"/>
      <c r="T71" s="2"/>
      <c r="U71" s="2"/>
      <c r="V71" s="2"/>
      <c r="W71" s="2"/>
      <c r="X71" s="2"/>
    </row>
    <row r="72" spans="1:24" x14ac:dyDescent="0.2">
      <c r="C72" s="2"/>
      <c r="D72" s="2"/>
      <c r="E72" s="2"/>
      <c r="F72" s="2"/>
      <c r="G72" s="2"/>
      <c r="H72" s="2"/>
      <c r="I72" s="2"/>
      <c r="J72" s="2"/>
      <c r="K72" s="3"/>
      <c r="L72" s="2"/>
      <c r="M72" s="2"/>
      <c r="N72" s="2"/>
      <c r="O72" s="2"/>
      <c r="P72" s="3"/>
      <c r="Q72" s="2"/>
      <c r="R72" s="2"/>
      <c r="S72" s="2"/>
      <c r="T72" s="2"/>
      <c r="U72" s="2"/>
      <c r="V72" s="2"/>
      <c r="W72" s="2"/>
      <c r="X72" s="2"/>
    </row>
    <row r="73" spans="1:24" x14ac:dyDescent="0.2">
      <c r="C73" s="2"/>
      <c r="D73" s="2"/>
      <c r="E73" s="2"/>
      <c r="F73" s="2"/>
      <c r="G73" s="2"/>
      <c r="H73" s="2"/>
      <c r="I73" s="2"/>
      <c r="J73" s="2"/>
      <c r="K73" s="3"/>
      <c r="L73" s="2"/>
      <c r="M73" s="2"/>
      <c r="N73" s="2"/>
      <c r="O73" s="2"/>
      <c r="P73" s="3"/>
      <c r="Q73" s="2"/>
      <c r="R73" s="2"/>
      <c r="S73" s="2"/>
      <c r="T73" s="2"/>
      <c r="U73" s="2"/>
      <c r="V73" s="2"/>
      <c r="W73" s="2"/>
      <c r="X73" s="2"/>
    </row>
    <row r="74" spans="1:24" x14ac:dyDescent="0.2">
      <c r="C74" s="2"/>
      <c r="D74" s="2"/>
      <c r="E74" s="2"/>
      <c r="F74" s="2"/>
      <c r="G74" s="2"/>
      <c r="H74" s="2"/>
      <c r="I74" s="2"/>
      <c r="J74" s="2"/>
      <c r="K74" s="3"/>
      <c r="L74" s="2"/>
      <c r="M74" s="2"/>
      <c r="N74" s="2"/>
      <c r="O74" s="2"/>
      <c r="P74" s="3"/>
      <c r="Q74" s="2"/>
      <c r="R74" s="2"/>
      <c r="S74" s="2"/>
      <c r="T74" s="2"/>
      <c r="U74" s="2"/>
      <c r="V74" s="2"/>
      <c r="W74" s="2"/>
      <c r="X74" s="2"/>
    </row>
    <row r="75" spans="1:24" x14ac:dyDescent="0.2">
      <c r="C75" s="2"/>
      <c r="D75" s="2"/>
      <c r="E75" s="2"/>
      <c r="F75" s="2"/>
      <c r="G75" s="2"/>
      <c r="H75" s="2"/>
      <c r="I75" s="2"/>
      <c r="J75" s="2"/>
      <c r="K75" s="3"/>
      <c r="L75" s="2"/>
      <c r="M75" s="2"/>
      <c r="N75" s="2"/>
      <c r="O75" s="2"/>
      <c r="P75" s="3"/>
      <c r="Q75" s="2"/>
      <c r="R75" s="2"/>
      <c r="S75" s="2"/>
      <c r="T75" s="2"/>
      <c r="U75" s="2"/>
      <c r="V75" s="2"/>
      <c r="W75" s="2"/>
      <c r="X75" s="2"/>
    </row>
    <row r="76" spans="1:24" x14ac:dyDescent="0.2">
      <c r="C76" s="2"/>
      <c r="D76" s="2"/>
      <c r="E76" s="2"/>
      <c r="F76" s="2"/>
      <c r="G76" s="2"/>
      <c r="H76" s="2"/>
      <c r="I76" s="2"/>
      <c r="J76" s="2"/>
      <c r="K76" s="3"/>
      <c r="L76" s="2"/>
      <c r="M76" s="2"/>
      <c r="N76" s="2"/>
      <c r="O76" s="2"/>
      <c r="P76" s="3"/>
      <c r="Q76" s="2"/>
      <c r="R76" s="2"/>
      <c r="S76" s="2"/>
      <c r="T76" s="2"/>
      <c r="U76" s="2"/>
      <c r="V76" s="2"/>
      <c r="W76" s="2"/>
      <c r="X76" s="2"/>
    </row>
    <row r="77" spans="1:24" x14ac:dyDescent="0.2">
      <c r="C77" s="2"/>
      <c r="D77" s="2"/>
      <c r="E77" s="2"/>
      <c r="F77" s="2"/>
      <c r="G77" s="2"/>
      <c r="H77" s="2"/>
      <c r="I77" s="2"/>
      <c r="J77" s="2"/>
      <c r="K77" s="3"/>
      <c r="L77" s="2"/>
      <c r="M77" s="2"/>
      <c r="N77" s="2"/>
      <c r="O77" s="2"/>
      <c r="P77" s="3"/>
      <c r="Q77" s="2"/>
      <c r="R77" s="2"/>
      <c r="S77" s="2"/>
      <c r="T77" s="2"/>
      <c r="U77" s="2"/>
      <c r="V77" s="2"/>
      <c r="W77" s="2"/>
      <c r="X77" s="2"/>
    </row>
    <row r="78" spans="1:24" x14ac:dyDescent="0.2">
      <c r="C78" s="2"/>
      <c r="D78" s="2"/>
      <c r="E78" s="2"/>
      <c r="F78" s="2"/>
      <c r="G78" s="2"/>
      <c r="H78" s="2"/>
      <c r="I78" s="2"/>
      <c r="J78" s="2"/>
      <c r="K78" s="3"/>
      <c r="L78" s="2"/>
      <c r="M78" s="2"/>
      <c r="N78" s="2"/>
      <c r="O78" s="2"/>
      <c r="P78" s="3"/>
      <c r="Q78" s="2"/>
      <c r="R78" s="2"/>
      <c r="S78" s="2"/>
      <c r="T78" s="2"/>
      <c r="U78" s="2"/>
      <c r="V78" s="2"/>
      <c r="W78" s="2"/>
      <c r="X78" s="2"/>
    </row>
    <row r="79" spans="1:24" x14ac:dyDescent="0.2">
      <c r="C79" s="2"/>
      <c r="D79" s="2"/>
      <c r="E79" s="2"/>
      <c r="F79" s="2"/>
      <c r="G79" s="2"/>
      <c r="H79" s="2"/>
      <c r="I79" s="2"/>
      <c r="J79" s="2"/>
      <c r="K79" s="3"/>
      <c r="L79" s="2"/>
      <c r="M79" s="2"/>
      <c r="N79" s="2"/>
      <c r="O79" s="2"/>
      <c r="P79" s="3"/>
      <c r="Q79" s="2"/>
      <c r="R79" s="2"/>
      <c r="S79" s="2"/>
      <c r="T79" s="2"/>
      <c r="U79" s="2"/>
      <c r="V79" s="2"/>
      <c r="W79" s="2"/>
      <c r="X79" s="2"/>
    </row>
    <row r="80" spans="1:24" x14ac:dyDescent="0.2">
      <c r="C80" s="2"/>
      <c r="D80" s="2"/>
      <c r="E80" s="2"/>
      <c r="F80" s="2"/>
      <c r="G80" s="2"/>
      <c r="H80" s="2"/>
      <c r="I80" s="2"/>
      <c r="J80" s="2"/>
      <c r="K80" s="3"/>
      <c r="L80" s="2"/>
      <c r="M80" s="2"/>
      <c r="N80" s="2"/>
      <c r="O80" s="2"/>
      <c r="P80" s="3"/>
      <c r="Q80" s="2"/>
      <c r="R80" s="2"/>
      <c r="S80" s="2"/>
      <c r="T80" s="2"/>
      <c r="U80" s="2"/>
      <c r="V80" s="2"/>
      <c r="W80" s="2"/>
      <c r="X80" s="2"/>
    </row>
    <row r="81" spans="3:24" x14ac:dyDescent="0.2">
      <c r="C81" s="2"/>
      <c r="D81" s="2"/>
      <c r="E81" s="2"/>
      <c r="F81" s="2"/>
      <c r="G81" s="2"/>
      <c r="H81" s="2"/>
      <c r="I81" s="2"/>
      <c r="J81" s="2"/>
      <c r="K81" s="3"/>
      <c r="L81" s="2"/>
      <c r="M81" s="2"/>
      <c r="N81" s="2"/>
      <c r="O81" s="2"/>
      <c r="P81" s="3"/>
      <c r="Q81" s="2"/>
      <c r="R81" s="2"/>
      <c r="S81" s="2"/>
      <c r="T81" s="2"/>
      <c r="U81" s="2"/>
      <c r="V81" s="2"/>
      <c r="W81" s="2"/>
      <c r="X81" s="2"/>
    </row>
    <row r="82" spans="3:24" x14ac:dyDescent="0.2">
      <c r="C82" s="2"/>
      <c r="D82" s="2"/>
      <c r="E82" s="2"/>
      <c r="F82" s="2"/>
      <c r="G82" s="2"/>
      <c r="H82" s="2"/>
      <c r="I82" s="2"/>
      <c r="J82" s="2"/>
      <c r="K82" s="3"/>
      <c r="L82" s="2"/>
      <c r="M82" s="2"/>
      <c r="N82" s="2"/>
      <c r="O82" s="2"/>
      <c r="P82" s="3"/>
      <c r="Q82" s="2"/>
      <c r="R82" s="2"/>
      <c r="S82" s="2"/>
      <c r="T82" s="2"/>
      <c r="U82" s="2"/>
      <c r="V82" s="2"/>
      <c r="W82" s="2"/>
      <c r="X82" s="2"/>
    </row>
    <row r="83" spans="3:24" x14ac:dyDescent="0.2">
      <c r="C83" s="2"/>
      <c r="D83" s="2"/>
      <c r="E83" s="2"/>
      <c r="F83" s="2"/>
      <c r="G83" s="2"/>
      <c r="H83" s="2"/>
      <c r="I83" s="2"/>
      <c r="J83" s="2"/>
      <c r="K83" s="3"/>
      <c r="L83" s="2"/>
      <c r="M83" s="2"/>
      <c r="N83" s="2"/>
      <c r="O83" s="2"/>
      <c r="P83" s="3"/>
      <c r="Q83" s="2"/>
      <c r="R83" s="2"/>
      <c r="S83" s="2"/>
      <c r="T83" s="2"/>
      <c r="U83" s="2"/>
      <c r="V83" s="2"/>
      <c r="W83" s="2"/>
      <c r="X83" s="2"/>
    </row>
    <row r="84" spans="3:24" x14ac:dyDescent="0.2">
      <c r="C84" s="2"/>
      <c r="D84" s="2"/>
      <c r="E84" s="2"/>
      <c r="F84" s="2"/>
      <c r="G84" s="2"/>
      <c r="H84" s="2"/>
      <c r="I84" s="2"/>
      <c r="J84" s="2"/>
      <c r="K84" s="3"/>
      <c r="L84" s="2"/>
      <c r="M84" s="2"/>
      <c r="N84" s="2"/>
      <c r="O84" s="2"/>
      <c r="P84" s="3"/>
      <c r="Q84" s="2"/>
      <c r="R84" s="2"/>
      <c r="S84" s="2"/>
      <c r="T84" s="2"/>
      <c r="U84" s="2"/>
      <c r="V84" s="2"/>
      <c r="W84" s="2"/>
      <c r="X84" s="2"/>
    </row>
    <row r="85" spans="3:24" x14ac:dyDescent="0.2">
      <c r="C85" s="2"/>
      <c r="D85" s="2"/>
      <c r="E85" s="2"/>
      <c r="F85" s="2"/>
      <c r="G85" s="2"/>
      <c r="H85" s="2"/>
      <c r="I85" s="2"/>
      <c r="J85" s="2"/>
      <c r="K85" s="3"/>
      <c r="L85" s="2"/>
      <c r="M85" s="2"/>
      <c r="N85" s="2"/>
      <c r="O85" s="2"/>
      <c r="P85" s="3"/>
      <c r="Q85" s="2"/>
      <c r="R85" s="2"/>
      <c r="S85" s="2"/>
      <c r="T85" s="2"/>
      <c r="U85" s="2"/>
      <c r="V85" s="2"/>
      <c r="W85" s="2"/>
      <c r="X85" s="2"/>
    </row>
    <row r="86" spans="3:24" x14ac:dyDescent="0.2">
      <c r="C86" s="2"/>
      <c r="D86" s="2"/>
      <c r="E86" s="2"/>
      <c r="F86" s="2"/>
      <c r="G86" s="2"/>
      <c r="H86" s="2"/>
      <c r="I86" s="2"/>
      <c r="J86" s="2"/>
      <c r="K86" s="3"/>
      <c r="L86" s="2"/>
      <c r="M86" s="2"/>
      <c r="N86" s="2"/>
      <c r="O86" s="2"/>
      <c r="P86" s="3"/>
      <c r="Q86" s="2"/>
      <c r="R86" s="2"/>
      <c r="S86" s="2"/>
      <c r="T86" s="2"/>
      <c r="U86" s="2"/>
      <c r="V86" s="2"/>
      <c r="W86" s="2"/>
      <c r="X86" s="2"/>
    </row>
    <row r="87" spans="3:24" x14ac:dyDescent="0.2">
      <c r="C87" s="2"/>
      <c r="D87" s="2"/>
      <c r="E87" s="2"/>
      <c r="F87" s="2"/>
      <c r="G87" s="2"/>
      <c r="H87" s="2"/>
      <c r="I87" s="2"/>
      <c r="J87" s="2"/>
      <c r="K87" s="3"/>
      <c r="L87" s="2"/>
      <c r="M87" s="2"/>
      <c r="N87" s="2"/>
      <c r="O87" s="2"/>
      <c r="P87" s="3"/>
      <c r="Q87" s="2"/>
      <c r="R87" s="2"/>
      <c r="S87" s="2"/>
      <c r="T87" s="2"/>
      <c r="U87" s="2"/>
      <c r="V87" s="2"/>
      <c r="W87" s="2"/>
      <c r="X87" s="2"/>
    </row>
    <row r="88" spans="3:24" x14ac:dyDescent="0.2">
      <c r="C88" s="2"/>
      <c r="D88" s="2"/>
      <c r="E88" s="2"/>
      <c r="F88" s="2"/>
      <c r="G88" s="2"/>
      <c r="H88" s="2"/>
      <c r="I88" s="2"/>
      <c r="J88" s="2"/>
      <c r="K88" s="3"/>
      <c r="L88" s="2"/>
      <c r="M88" s="2"/>
      <c r="N88" s="2"/>
      <c r="O88" s="2"/>
      <c r="P88" s="3"/>
      <c r="Q88" s="2"/>
      <c r="R88" s="2"/>
      <c r="S88" s="2"/>
      <c r="T88" s="2"/>
      <c r="U88" s="2"/>
      <c r="V88" s="2"/>
      <c r="W88" s="2"/>
      <c r="X88" s="2"/>
    </row>
    <row r="89" spans="3:24" x14ac:dyDescent="0.2">
      <c r="C89" s="2"/>
      <c r="D89" s="2"/>
      <c r="E89" s="2"/>
      <c r="F89" s="2"/>
      <c r="G89" s="2"/>
      <c r="H89" s="2"/>
      <c r="I89" s="2"/>
      <c r="J89" s="2"/>
      <c r="K89" s="3"/>
      <c r="L89" s="2"/>
      <c r="M89" s="2"/>
      <c r="N89" s="2"/>
      <c r="O89" s="2"/>
      <c r="P89" s="3"/>
      <c r="Q89" s="2"/>
      <c r="R89" s="2"/>
      <c r="S89" s="2"/>
      <c r="T89" s="2"/>
      <c r="U89" s="2"/>
      <c r="V89" s="2"/>
      <c r="W89" s="2"/>
      <c r="X89" s="2"/>
    </row>
    <row r="90" spans="3:24" x14ac:dyDescent="0.2">
      <c r="C90" s="2"/>
      <c r="D90" s="2"/>
      <c r="E90" s="2"/>
      <c r="F90" s="2"/>
      <c r="G90" s="2"/>
      <c r="H90" s="2"/>
      <c r="I90" s="2"/>
      <c r="J90" s="2"/>
      <c r="K90" s="3"/>
      <c r="L90" s="2"/>
      <c r="M90" s="2"/>
      <c r="N90" s="2"/>
      <c r="O90" s="2"/>
      <c r="P90" s="3"/>
      <c r="Q90" s="2"/>
      <c r="R90" s="2"/>
      <c r="S90" s="2"/>
      <c r="T90" s="2"/>
      <c r="U90" s="2"/>
      <c r="V90" s="2"/>
      <c r="W90" s="2"/>
      <c r="X90" s="2"/>
    </row>
    <row r="91" spans="3:24" x14ac:dyDescent="0.2">
      <c r="C91" s="2"/>
      <c r="D91" s="2"/>
      <c r="E91" s="2"/>
      <c r="F91" s="2"/>
      <c r="G91" s="2"/>
      <c r="H91" s="2"/>
      <c r="I91" s="2"/>
      <c r="J91" s="2"/>
      <c r="K91" s="3"/>
      <c r="L91" s="2"/>
      <c r="M91" s="2"/>
      <c r="N91" s="2"/>
      <c r="O91" s="2"/>
      <c r="P91" s="3"/>
      <c r="Q91" s="2"/>
      <c r="R91" s="2"/>
      <c r="S91" s="2"/>
      <c r="T91" s="2"/>
      <c r="U91" s="2"/>
      <c r="V91" s="2"/>
      <c r="W91" s="2"/>
      <c r="X91" s="2"/>
    </row>
    <row r="92" spans="3:24" x14ac:dyDescent="0.2">
      <c r="C92" s="2"/>
      <c r="D92" s="2"/>
      <c r="E92" s="2"/>
      <c r="F92" s="2"/>
      <c r="G92" s="2"/>
      <c r="H92" s="2"/>
      <c r="I92" s="2"/>
      <c r="J92" s="2"/>
      <c r="K92" s="3"/>
      <c r="L92" s="2"/>
      <c r="M92" s="2"/>
      <c r="N92" s="2"/>
      <c r="O92" s="2"/>
      <c r="P92" s="3"/>
      <c r="Q92" s="2"/>
      <c r="R92" s="2"/>
      <c r="S92" s="2"/>
      <c r="T92" s="2"/>
      <c r="U92" s="2"/>
      <c r="V92" s="2"/>
      <c r="W92" s="2"/>
      <c r="X92" s="2"/>
    </row>
    <row r="93" spans="3:24" x14ac:dyDescent="0.2">
      <c r="C93" s="2"/>
      <c r="D93" s="2"/>
      <c r="E93" s="2"/>
      <c r="F93" s="2"/>
      <c r="G93" s="2"/>
      <c r="H93" s="2"/>
      <c r="I93" s="2"/>
      <c r="J93" s="2"/>
      <c r="K93" s="3"/>
      <c r="L93" s="2"/>
      <c r="M93" s="2"/>
      <c r="N93" s="2"/>
      <c r="O93" s="2"/>
      <c r="P93" s="3"/>
      <c r="Q93" s="2"/>
      <c r="R93" s="2"/>
      <c r="S93" s="2"/>
      <c r="T93" s="2"/>
      <c r="U93" s="2"/>
      <c r="V93" s="2"/>
      <c r="W93" s="2"/>
      <c r="X93" s="2"/>
    </row>
    <row r="94" spans="3:24" x14ac:dyDescent="0.2">
      <c r="C94" s="2"/>
      <c r="D94" s="2"/>
      <c r="E94" s="2"/>
      <c r="F94" s="2"/>
      <c r="G94" s="2"/>
      <c r="H94" s="2"/>
      <c r="I94" s="2"/>
      <c r="J94" s="2"/>
      <c r="K94" s="3"/>
      <c r="L94" s="2"/>
      <c r="M94" s="2"/>
      <c r="N94" s="2"/>
      <c r="O94" s="2"/>
      <c r="P94" s="3"/>
      <c r="Q94" s="2"/>
      <c r="R94" s="2"/>
      <c r="S94" s="2"/>
      <c r="T94" s="2"/>
      <c r="U94" s="2"/>
      <c r="V94" s="2"/>
      <c r="W94" s="2"/>
      <c r="X94" s="2"/>
    </row>
    <row r="95" spans="3:24" x14ac:dyDescent="0.2">
      <c r="C95" s="2"/>
      <c r="D95" s="2"/>
      <c r="E95" s="2"/>
      <c r="F95" s="2"/>
      <c r="G95" s="2"/>
      <c r="H95" s="2"/>
      <c r="I95" s="2"/>
      <c r="J95" s="2"/>
      <c r="K95" s="3"/>
      <c r="L95" s="2"/>
      <c r="M95" s="2"/>
      <c r="N95" s="2"/>
      <c r="O95" s="2"/>
      <c r="P95" s="3"/>
      <c r="Q95" s="2"/>
      <c r="R95" s="2"/>
      <c r="S95" s="2"/>
      <c r="T95" s="2"/>
      <c r="U95" s="2"/>
      <c r="V95" s="2"/>
      <c r="W95" s="2"/>
      <c r="X95" s="2"/>
    </row>
    <row r="96" spans="3:24" x14ac:dyDescent="0.2">
      <c r="C96" s="2"/>
      <c r="D96" s="2"/>
      <c r="E96" s="2"/>
      <c r="F96" s="2"/>
      <c r="G96" s="2"/>
      <c r="H96" s="2"/>
      <c r="I96" s="2"/>
      <c r="J96" s="2"/>
      <c r="K96" s="3"/>
      <c r="L96" s="2"/>
      <c r="M96" s="2"/>
      <c r="N96" s="2"/>
      <c r="O96" s="2"/>
      <c r="P96" s="3"/>
      <c r="Q96" s="2"/>
      <c r="R96" s="2"/>
      <c r="S96" s="2"/>
      <c r="T96" s="2"/>
      <c r="U96" s="2"/>
      <c r="V96" s="2"/>
      <c r="W96" s="2"/>
      <c r="X96" s="2"/>
    </row>
    <row r="97" spans="3:24" x14ac:dyDescent="0.2">
      <c r="C97" s="2"/>
      <c r="D97" s="2"/>
      <c r="E97" s="2"/>
      <c r="F97" s="2"/>
      <c r="G97" s="2"/>
      <c r="H97" s="2"/>
      <c r="I97" s="2"/>
      <c r="J97" s="2"/>
      <c r="K97" s="3"/>
      <c r="L97" s="2"/>
      <c r="M97" s="2"/>
      <c r="N97" s="2"/>
      <c r="O97" s="2"/>
      <c r="P97" s="3"/>
      <c r="Q97" s="2"/>
      <c r="R97" s="2"/>
      <c r="S97" s="2"/>
      <c r="T97" s="2"/>
      <c r="U97" s="2"/>
      <c r="V97" s="2"/>
      <c r="W97" s="2"/>
      <c r="X97" s="2"/>
    </row>
    <row r="98" spans="3:24" x14ac:dyDescent="0.2">
      <c r="C98" s="2"/>
      <c r="D98" s="2"/>
      <c r="E98" s="2"/>
      <c r="F98" s="2"/>
      <c r="G98" s="2"/>
      <c r="H98" s="2"/>
      <c r="I98" s="2"/>
      <c r="J98" s="2"/>
      <c r="K98" s="3"/>
      <c r="L98" s="2"/>
      <c r="M98" s="2"/>
      <c r="N98" s="2"/>
      <c r="O98" s="2"/>
      <c r="P98" s="3"/>
      <c r="Q98" s="2"/>
      <c r="R98" s="2"/>
      <c r="S98" s="2"/>
      <c r="T98" s="2"/>
      <c r="U98" s="2"/>
      <c r="V98" s="2"/>
      <c r="W98" s="2"/>
      <c r="X98" s="2"/>
    </row>
    <row r="99" spans="3:24" x14ac:dyDescent="0.2">
      <c r="C99" s="2"/>
      <c r="D99" s="2"/>
      <c r="E99" s="2"/>
      <c r="F99" s="2"/>
      <c r="G99" s="2"/>
      <c r="H99" s="2"/>
      <c r="I99" s="2"/>
      <c r="J99" s="2"/>
      <c r="K99" s="3"/>
      <c r="L99" s="2"/>
      <c r="M99" s="2"/>
      <c r="N99" s="2"/>
      <c r="O99" s="2"/>
      <c r="P99" s="3"/>
      <c r="Q99" s="2"/>
      <c r="R99" s="2"/>
      <c r="S99" s="2"/>
      <c r="T99" s="2"/>
      <c r="U99" s="2"/>
      <c r="V99" s="2"/>
      <c r="W99" s="2"/>
      <c r="X99" s="2"/>
    </row>
    <row r="100" spans="3:24" x14ac:dyDescent="0.2">
      <c r="C100" s="2"/>
      <c r="D100" s="2"/>
      <c r="E100" s="2"/>
      <c r="F100" s="2"/>
      <c r="G100" s="2"/>
      <c r="H100" s="2"/>
      <c r="I100" s="2"/>
      <c r="J100" s="2"/>
      <c r="K100" s="3"/>
      <c r="L100" s="2"/>
      <c r="M100" s="2"/>
      <c r="N100" s="2"/>
      <c r="O100" s="2"/>
      <c r="P100" s="3"/>
      <c r="Q100" s="2"/>
      <c r="R100" s="2"/>
      <c r="S100" s="2"/>
      <c r="T100" s="2"/>
      <c r="U100" s="2"/>
      <c r="V100" s="2"/>
      <c r="W100" s="2"/>
      <c r="X100" s="2"/>
    </row>
    <row r="101" spans="3:24" x14ac:dyDescent="0.2">
      <c r="C101" s="2"/>
      <c r="D101" s="2"/>
      <c r="E101" s="2"/>
      <c r="F101" s="2"/>
      <c r="G101" s="2"/>
      <c r="H101" s="2"/>
      <c r="I101" s="2"/>
      <c r="J101" s="2"/>
      <c r="K101" s="3"/>
      <c r="L101" s="2"/>
      <c r="M101" s="2"/>
      <c r="N101" s="2"/>
      <c r="O101" s="2"/>
      <c r="P101" s="3"/>
      <c r="Q101" s="2"/>
      <c r="R101" s="2"/>
      <c r="S101" s="2"/>
      <c r="T101" s="2"/>
      <c r="U101" s="2"/>
      <c r="V101" s="2"/>
      <c r="W101" s="2"/>
      <c r="X101" s="2"/>
    </row>
    <row r="102" spans="3:24" x14ac:dyDescent="0.2">
      <c r="C102" s="2"/>
      <c r="D102" s="2"/>
      <c r="E102" s="2"/>
      <c r="F102" s="2"/>
      <c r="G102" s="2"/>
      <c r="H102" s="2"/>
      <c r="I102" s="2"/>
      <c r="J102" s="2"/>
      <c r="K102" s="3"/>
      <c r="L102" s="2"/>
      <c r="M102" s="2"/>
      <c r="N102" s="2"/>
      <c r="O102" s="2"/>
      <c r="P102" s="3"/>
      <c r="Q102" s="2"/>
      <c r="R102" s="2"/>
      <c r="S102" s="2"/>
      <c r="T102" s="2"/>
      <c r="U102" s="2"/>
      <c r="V102" s="2"/>
      <c r="W102" s="2"/>
      <c r="X102" s="2"/>
    </row>
    <row r="103" spans="3:24" x14ac:dyDescent="0.2">
      <c r="C103" s="2"/>
      <c r="D103" s="2"/>
      <c r="E103" s="2"/>
      <c r="F103" s="2"/>
      <c r="G103" s="2"/>
      <c r="H103" s="2"/>
      <c r="I103" s="2"/>
      <c r="J103" s="2"/>
      <c r="K103" s="3"/>
      <c r="L103" s="2"/>
      <c r="M103" s="2"/>
      <c r="N103" s="2"/>
      <c r="O103" s="2"/>
      <c r="P103" s="3"/>
      <c r="Q103" s="2"/>
      <c r="R103" s="2"/>
      <c r="S103" s="2"/>
      <c r="T103" s="2"/>
      <c r="U103" s="2"/>
      <c r="V103" s="2"/>
      <c r="W103" s="2"/>
      <c r="X103" s="2"/>
    </row>
    <row r="104" spans="3:24" x14ac:dyDescent="0.2">
      <c r="C104" s="2"/>
      <c r="D104" s="2"/>
      <c r="E104" s="2"/>
      <c r="F104" s="2"/>
      <c r="G104" s="2"/>
      <c r="H104" s="2"/>
      <c r="I104" s="2"/>
      <c r="J104" s="2"/>
      <c r="K104" s="3"/>
      <c r="L104" s="2"/>
      <c r="M104" s="2"/>
      <c r="N104" s="2"/>
      <c r="O104" s="2"/>
      <c r="P104" s="3"/>
      <c r="Q104" s="2"/>
      <c r="R104" s="2"/>
      <c r="S104" s="2"/>
      <c r="T104" s="2"/>
      <c r="U104" s="2"/>
      <c r="V104" s="2"/>
      <c r="W104" s="2"/>
      <c r="X104" s="2"/>
    </row>
    <row r="105" spans="3:24" x14ac:dyDescent="0.2">
      <c r="C105" s="2"/>
      <c r="D105" s="2"/>
      <c r="E105" s="2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3"/>
      <c r="Q105" s="2"/>
      <c r="R105" s="2"/>
      <c r="S105" s="2"/>
      <c r="T105" s="2"/>
      <c r="U105" s="2"/>
      <c r="V105" s="2"/>
      <c r="W105" s="2"/>
      <c r="X105" s="2"/>
    </row>
    <row r="106" spans="3:24" x14ac:dyDescent="0.2">
      <c r="C106" s="2"/>
      <c r="D106" s="2"/>
      <c r="E106" s="2"/>
      <c r="F106" s="2"/>
      <c r="G106" s="2"/>
      <c r="H106" s="2"/>
      <c r="I106" s="2"/>
      <c r="J106" s="2"/>
      <c r="K106" s="3"/>
      <c r="L106" s="2"/>
      <c r="M106" s="2"/>
      <c r="N106" s="2"/>
      <c r="O106" s="2"/>
      <c r="P106" s="3"/>
      <c r="Q106" s="2"/>
      <c r="R106" s="2"/>
      <c r="S106" s="2"/>
      <c r="T106" s="2"/>
      <c r="U106" s="2"/>
      <c r="V106" s="2"/>
      <c r="W106" s="2"/>
      <c r="X106" s="2"/>
    </row>
    <row r="107" spans="3:24" x14ac:dyDescent="0.2">
      <c r="C107" s="2"/>
      <c r="D107" s="2"/>
      <c r="E107" s="2"/>
      <c r="F107" s="2"/>
      <c r="G107" s="2"/>
      <c r="H107" s="2"/>
      <c r="I107" s="2"/>
      <c r="J107" s="2"/>
      <c r="K107" s="3"/>
      <c r="L107" s="2"/>
      <c r="M107" s="2"/>
      <c r="N107" s="2"/>
      <c r="O107" s="2"/>
      <c r="P107" s="3"/>
      <c r="Q107" s="2"/>
      <c r="R107" s="2"/>
      <c r="S107" s="2"/>
      <c r="T107" s="2"/>
      <c r="U107" s="2"/>
      <c r="V107" s="2"/>
      <c r="W107" s="2"/>
      <c r="X107" s="2"/>
    </row>
  </sheetData>
  <sheetProtection password="D099" sheet="1" objects="1" scenarios="1"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54A61B-2AEC-481F-8077-98E35ACB4EF0}"/>
</file>

<file path=customXml/itemProps2.xml><?xml version="1.0" encoding="utf-8"?>
<ds:datastoreItem xmlns:ds="http://schemas.openxmlformats.org/officeDocument/2006/customXml" ds:itemID="{1E8A987E-3B4D-4E92-9C41-99D11F83EE51}"/>
</file>

<file path=customXml/itemProps3.xml><?xml version="1.0" encoding="utf-8"?>
<ds:datastoreItem xmlns:ds="http://schemas.openxmlformats.org/officeDocument/2006/customXml" ds:itemID="{B04FA178-3DB6-4749-85AE-651F483E6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Berekening</vt:lpstr>
      <vt:lpstr>Rentepercentages</vt:lpstr>
      <vt:lpstr>Rekenblad</vt:lpstr>
    </vt:vector>
  </TitlesOfParts>
  <Company>Langhenkel Beheer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J.Liemburg</dc:creator>
  <cp:lastModifiedBy>Jacob</cp:lastModifiedBy>
  <cp:lastPrinted>2019-03-17T11:38:57Z</cp:lastPrinted>
  <dcterms:created xsi:type="dcterms:W3CDTF">2010-11-10T15:50:22Z</dcterms:created>
  <dcterms:modified xsi:type="dcterms:W3CDTF">2021-01-23T17:06:49Z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