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figroep-my.sharepoint.com/personal/lengelsman_wyzer_nl/Documents/Documents/Gratis berekeningen/Belangrijk/"/>
    </mc:Choice>
  </mc:AlternateContent>
  <xr:revisionPtr revIDLastSave="4" documentId="13_ncr:1_{CECE156E-8D10-4162-B666-5AAB61FE28C4}" xr6:coauthVersionLast="46" xr6:coauthVersionMax="46" xr10:uidLastSave="{4DA756A9-1D3A-453E-BFB0-F6B827FD4B1D}"/>
  <bookViews>
    <workbookView xWindow="-28920" yWindow="-120" windowWidth="29040" windowHeight="15840" xr2:uid="{00000000-000D-0000-FFFF-FFFF00000000}"/>
  </bookViews>
  <sheets>
    <sheet name="Berekening" sheetId="1" r:id="rId1"/>
    <sheet name="Jaren en bedragen" sheetId="2" r:id="rId2"/>
    <sheet name="Schijven" sheetId="3" state="hidden" r:id="rId3"/>
  </sheets>
  <definedNames>
    <definedName name="_xlnm.Print_Area" localSheetId="0">Berekening!$A$1:$H$104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6" i="1" l="1"/>
  <c r="A95" i="1"/>
  <c r="A94" i="1"/>
  <c r="A93" i="1"/>
  <c r="A91" i="1"/>
  <c r="A92" i="1"/>
  <c r="D10" i="1" l="1"/>
  <c r="B28" i="3" l="1"/>
  <c r="B23" i="3"/>
  <c r="A27" i="3"/>
  <c r="A22" i="3"/>
  <c r="B83" i="1"/>
  <c r="B82" i="1"/>
  <c r="B71" i="1"/>
  <c r="B70" i="1"/>
  <c r="B18" i="3" l="1"/>
  <c r="A17" i="3"/>
  <c r="B59" i="1"/>
  <c r="B58" i="1"/>
  <c r="A98" i="1" l="1"/>
  <c r="A97" i="1"/>
  <c r="B13" i="3"/>
  <c r="A12" i="3"/>
  <c r="C9" i="3"/>
  <c r="B8" i="3"/>
  <c r="A7" i="3"/>
  <c r="A2" i="3"/>
  <c r="B42" i="1"/>
  <c r="B41" i="1"/>
  <c r="B30" i="1"/>
  <c r="B29" i="1"/>
  <c r="B18" i="1"/>
  <c r="B17" i="1"/>
  <c r="B3" i="3"/>
  <c r="A3" i="3"/>
  <c r="B4" i="3" s="1"/>
  <c r="B9" i="3" s="1"/>
  <c r="F12" i="1"/>
  <c r="F98" i="1" s="1"/>
  <c r="D34" i="3" s="1"/>
  <c r="A12" i="1"/>
  <c r="B14" i="3" l="1"/>
  <c r="B19" i="3" s="1"/>
  <c r="B24" i="3" s="1"/>
  <c r="B29" i="3" s="1"/>
  <c r="D9" i="3"/>
  <c r="D29" i="1" s="1"/>
  <c r="E29" i="1" s="1"/>
  <c r="A8" i="3"/>
  <c r="A13" i="3" s="1"/>
  <c r="A18" i="3" s="1"/>
  <c r="A23" i="3" s="1"/>
  <c r="A28" i="3" s="1"/>
  <c r="B10" i="3"/>
  <c r="D10" i="3" s="1"/>
  <c r="D30" i="1" s="1"/>
  <c r="E30" i="1" s="1"/>
  <c r="D4" i="3"/>
  <c r="D17" i="1" s="1"/>
  <c r="E17" i="1" s="1"/>
  <c r="B5" i="3"/>
  <c r="D5" i="3" s="1"/>
  <c r="D18" i="1" s="1"/>
  <c r="E18" i="1" s="1"/>
  <c r="B30" i="3" l="1"/>
  <c r="D30" i="3" s="1"/>
  <c r="D83" i="1" s="1"/>
  <c r="E83" i="1" s="1"/>
  <c r="D29" i="3"/>
  <c r="D82" i="1" s="1"/>
  <c r="E82" i="1" s="1"/>
  <c r="D19" i="3"/>
  <c r="D58" i="1" s="1"/>
  <c r="E58" i="1" s="1"/>
  <c r="B20" i="3"/>
  <c r="D20" i="3" s="1"/>
  <c r="D59" i="1" s="1"/>
  <c r="E59" i="1" s="1"/>
  <c r="F31" i="1"/>
  <c r="F33" i="1" s="1"/>
  <c r="F35" i="1" s="1"/>
  <c r="F92" i="1" s="1"/>
  <c r="D14" i="3"/>
  <c r="D41" i="1" s="1"/>
  <c r="E41" i="1" s="1"/>
  <c r="B15" i="3"/>
  <c r="D15" i="3" s="1"/>
  <c r="D42" i="1" s="1"/>
  <c r="E42" i="1" s="1"/>
  <c r="F19" i="1"/>
  <c r="F21" i="1" s="1"/>
  <c r="F23" i="1" l="1"/>
  <c r="F91" i="1" s="1"/>
  <c r="F84" i="1"/>
  <c r="F86" i="1" s="1"/>
  <c r="F88" i="1" s="1"/>
  <c r="F96" i="1" s="1"/>
  <c r="F60" i="1"/>
  <c r="F62" i="1" s="1"/>
  <c r="F43" i="1"/>
  <c r="F45" i="1" s="1"/>
  <c r="F47" i="1" s="1"/>
  <c r="F93" i="1" s="1"/>
  <c r="F64" i="1" l="1"/>
  <c r="F94" i="1" s="1"/>
  <c r="D24" i="3" l="1"/>
  <c r="D70" i="1" s="1"/>
  <c r="E70" i="1" s="1"/>
  <c r="B25" i="3"/>
  <c r="D25" i="3" s="1"/>
  <c r="D71" i="1" s="1"/>
  <c r="E71" i="1" s="1"/>
  <c r="F72" i="1" l="1"/>
  <c r="F74" i="1" s="1"/>
  <c r="F76" i="1" s="1"/>
  <c r="F95" i="1" s="1"/>
  <c r="F97" i="1" s="1"/>
  <c r="D33" i="3" s="1"/>
  <c r="D35" i="3" s="1"/>
  <c r="A37" i="3" s="1"/>
  <c r="A99" i="1" s="1"/>
  <c r="D37" i="3" l="1"/>
  <c r="F99" i="1" s="1"/>
</calcChain>
</file>

<file path=xl/sharedStrings.xml><?xml version="1.0" encoding="utf-8"?>
<sst xmlns="http://schemas.openxmlformats.org/spreadsheetml/2006/main" count="84" uniqueCount="26">
  <si>
    <t>jaar:</t>
  </si>
  <si>
    <t>Jaar</t>
  </si>
  <si>
    <t>AHK</t>
  </si>
  <si>
    <t>Perc. 1e schijf</t>
  </si>
  <si>
    <t>Perc. 2e schijf</t>
  </si>
  <si>
    <t>Bedrag 1e schijf</t>
  </si>
  <si>
    <t>Fiscaal inkomen</t>
  </si>
  <si>
    <t>Belasting 1e schijf</t>
  </si>
  <si>
    <t>Belasting 2e schijf</t>
  </si>
  <si>
    <t>van</t>
  </si>
  <si>
    <t>1e schijf</t>
  </si>
  <si>
    <t>Af: Arbeidskorting</t>
  </si>
  <si>
    <t>Afgedragen loonheffing</t>
  </si>
  <si>
    <t>Door werkgever/uitkeringsinstantie gebruikte AHK</t>
  </si>
  <si>
    <t>Belasting na aftrek arbeidskorting</t>
  </si>
  <si>
    <t>Totaal inkomstenbelasting</t>
  </si>
  <si>
    <t>Werkgever/uitkeringsinstantie</t>
  </si>
  <si>
    <t>Totaal gebruikte AHK</t>
  </si>
  <si>
    <t>Berekening</t>
  </si>
  <si>
    <t>Berekening AHK uit jaaropgaves</t>
  </si>
  <si>
    <t xml:space="preserve">   J.Liemburg</t>
  </si>
  <si>
    <t>Berekening gebruikte Algemene Heffingskorting</t>
  </si>
  <si>
    <t>(voor personen jonger dan de AOW-leeftijd)</t>
  </si>
  <si>
    <t>Gemeente:</t>
  </si>
  <si>
    <t>© Langhenkel Talenter Academie</t>
  </si>
  <si>
    <t>Wyzer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</si>
</sst>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_ ;\-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0" fillId="3" borderId="2" xfId="0" applyNumberFormat="1" applyFill="1" applyBorder="1" applyProtection="1">
      <protection locked="0"/>
    </xf>
    <xf numFmtId="44" fontId="0" fillId="3" borderId="4" xfId="0" applyNumberFormat="1" applyFill="1" applyBorder="1" applyProtection="1">
      <protection locked="0"/>
    </xf>
    <xf numFmtId="44" fontId="0" fillId="3" borderId="6" xfId="0" applyNumberFormat="1" applyFill="1" applyBorder="1" applyProtection="1">
      <protection locked="0"/>
    </xf>
    <xf numFmtId="10" fontId="0" fillId="3" borderId="7" xfId="0" applyNumberFormat="1" applyFill="1" applyBorder="1" applyProtection="1">
      <protection locked="0"/>
    </xf>
    <xf numFmtId="44" fontId="0" fillId="3" borderId="7" xfId="0" applyNumberFormat="1" applyFill="1" applyBorder="1" applyProtection="1">
      <protection locked="0"/>
    </xf>
    <xf numFmtId="10" fontId="0" fillId="3" borderId="8" xfId="0" applyNumberFormat="1" applyFill="1" applyBorder="1" applyProtection="1">
      <protection locked="0"/>
    </xf>
    <xf numFmtId="44" fontId="0" fillId="3" borderId="8" xfId="0" applyNumberFormat="1" applyFill="1" applyBorder="1" applyProtection="1">
      <protection locked="0"/>
    </xf>
    <xf numFmtId="10" fontId="0" fillId="3" borderId="9" xfId="0" applyNumberFormat="1" applyFill="1" applyBorder="1" applyProtection="1">
      <protection locked="0"/>
    </xf>
    <xf numFmtId="44" fontId="0" fillId="3" borderId="9" xfId="0" applyNumberFormat="1" applyFill="1" applyBorder="1" applyProtection="1">
      <protection locked="0"/>
    </xf>
    <xf numFmtId="0" fontId="0" fillId="2" borderId="1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2" fillId="0" borderId="0" xfId="0" applyFont="1"/>
    <xf numFmtId="44" fontId="2" fillId="0" borderId="0" xfId="0" applyNumberFormat="1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/>
    <xf numFmtId="44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7" fillId="0" borderId="0" xfId="0" applyNumberFormat="1" applyFont="1"/>
    <xf numFmtId="44" fontId="7" fillId="3" borderId="11" xfId="0" applyNumberFormat="1" applyFont="1" applyFill="1" applyBorder="1" applyProtection="1">
      <protection locked="0"/>
    </xf>
    <xf numFmtId="10" fontId="7" fillId="0" borderId="0" xfId="0" applyNumberFormat="1" applyFont="1"/>
    <xf numFmtId="0" fontId="7" fillId="0" borderId="0" xfId="0" applyFont="1" applyAlignment="1">
      <alignment horizontal="center"/>
    </xf>
    <xf numFmtId="44" fontId="7" fillId="0" borderId="10" xfId="0" applyNumberFormat="1" applyFont="1" applyBorder="1"/>
    <xf numFmtId="44" fontId="7" fillId="3" borderId="15" xfId="0" applyNumberFormat="1" applyFont="1" applyFill="1" applyBorder="1" applyProtection="1">
      <protection locked="0"/>
    </xf>
    <xf numFmtId="44" fontId="7" fillId="4" borderId="17" xfId="0" applyNumberFormat="1" applyFont="1" applyFill="1" applyBorder="1"/>
    <xf numFmtId="44" fontId="7" fillId="0" borderId="0" xfId="0" applyNumberFormat="1" applyFont="1" applyBorder="1"/>
    <xf numFmtId="44" fontId="4" fillId="0" borderId="16" xfId="0" applyNumberFormat="1" applyFont="1" applyBorder="1"/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7" fillId="3" borderId="11" xfId="0" applyNumberFormat="1" applyFont="1" applyFill="1" applyBorder="1" applyProtection="1"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51</xdr:row>
      <xdr:rowOff>123825</xdr:rowOff>
    </xdr:from>
    <xdr:to>
      <xdr:col>7</xdr:col>
      <xdr:colOff>304800</xdr:colOff>
      <xdr:row>52</xdr:row>
      <xdr:rowOff>101891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C3B728-5E77-4D91-B821-65ABA21CA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0772775"/>
          <a:ext cx="3114675" cy="178091"/>
        </a:xfrm>
        <a:prstGeom prst="rect">
          <a:avLst/>
        </a:prstGeom>
      </xdr:spPr>
    </xdr:pic>
    <xdr:clientData/>
  </xdr:twoCellAnchor>
  <xdr:twoCellAnchor editAs="oneCell">
    <xdr:from>
      <xdr:col>3</xdr:col>
      <xdr:colOff>800100</xdr:colOff>
      <xdr:row>0</xdr:row>
      <xdr:rowOff>123825</xdr:rowOff>
    </xdr:from>
    <xdr:to>
      <xdr:col>5</xdr:col>
      <xdr:colOff>789222</xdr:colOff>
      <xdr:row>1</xdr:row>
      <xdr:rowOff>238125</xdr:rowOff>
    </xdr:to>
    <xdr:pic>
      <xdr:nvPicPr>
        <xdr:cNvPr id="4" name="Afbeelding 2">
          <a:extLst>
            <a:ext uri="{FF2B5EF4-FFF2-40B4-BE49-F238E27FC236}">
              <a16:creationId xmlns:a16="http://schemas.microsoft.com/office/drawing/2014/main" id="{E5EA87C0-06D5-4750-9EDC-B0031E7FC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86100" y="123825"/>
          <a:ext cx="1817922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showGridLines="0" tabSelected="1" topLeftCell="A112" zoomScaleNormal="100" workbookViewId="0">
      <selection activeCell="B10" sqref="B10"/>
    </sheetView>
  </sheetViews>
  <sheetFormatPr defaultRowHeight="15" x14ac:dyDescent="0.25"/>
  <cols>
    <col min="1" max="1" width="18.140625" style="20" customWidth="1"/>
    <col min="2" max="2" width="10.42578125" style="20" bestFit="1" customWidth="1"/>
    <col min="3" max="3" width="5.7109375" style="20" customWidth="1"/>
    <col min="4" max="4" width="13.140625" style="20" bestFit="1" customWidth="1"/>
    <col min="5" max="5" width="14.28515625" style="20" customWidth="1"/>
    <col min="6" max="6" width="17.28515625" style="20" customWidth="1"/>
    <col min="7" max="16384" width="9.140625" style="20"/>
  </cols>
  <sheetData>
    <row r="1" spans="1:9" ht="25.5" customHeight="1" x14ac:dyDescent="0.25"/>
    <row r="2" spans="1:9" ht="25.5" customHeight="1" x14ac:dyDescent="0.25">
      <c r="A2" s="34"/>
    </row>
    <row r="3" spans="1:9" ht="15.75" customHeight="1" x14ac:dyDescent="0.25">
      <c r="A3" s="35" t="s">
        <v>23</v>
      </c>
      <c r="B3" s="37" t="s">
        <v>25</v>
      </c>
      <c r="C3" s="38"/>
      <c r="D3" s="38"/>
      <c r="E3" s="39"/>
    </row>
    <row r="4" spans="1:9" x14ac:dyDescent="0.25">
      <c r="A4" s="1"/>
    </row>
    <row r="5" spans="1:9" ht="18.75" x14ac:dyDescent="0.3">
      <c r="A5" s="18" t="s">
        <v>21</v>
      </c>
      <c r="B5" s="18"/>
      <c r="C5" s="18"/>
      <c r="D5" s="18"/>
      <c r="E5" s="18"/>
      <c r="F5" s="18"/>
      <c r="G5" s="18"/>
      <c r="H5" s="18"/>
      <c r="I5" s="18"/>
    </row>
    <row r="6" spans="1:9" ht="18.75" x14ac:dyDescent="0.3">
      <c r="A6" s="18" t="s">
        <v>22</v>
      </c>
      <c r="B6" s="18"/>
      <c r="C6" s="18"/>
      <c r="D6" s="18"/>
      <c r="E6" s="18"/>
      <c r="F6" s="18"/>
      <c r="G6" s="18"/>
      <c r="H6" s="18"/>
      <c r="I6" s="18"/>
    </row>
    <row r="7" spans="1:9" ht="18.75" x14ac:dyDescent="0.3">
      <c r="A7" s="19"/>
      <c r="B7" s="19"/>
      <c r="C7" s="19"/>
      <c r="D7" s="19"/>
      <c r="E7" s="19"/>
      <c r="F7" s="19"/>
      <c r="G7" s="19"/>
      <c r="H7" s="19"/>
      <c r="I7" s="19"/>
    </row>
    <row r="8" spans="1:9" ht="17.25" x14ac:dyDescent="0.3">
      <c r="A8" s="23" t="s">
        <v>19</v>
      </c>
    </row>
    <row r="10" spans="1:9" ht="15.75" x14ac:dyDescent="0.25">
      <c r="A10" s="24" t="s">
        <v>0</v>
      </c>
      <c r="B10" s="36">
        <v>2021</v>
      </c>
      <c r="C10" s="24"/>
      <c r="D10" s="17" t="str">
        <f>IF(VLOOKUP(B10,'Jaren en bedragen'!A4:B28,2)=0,"Onbekend jaar","")</f>
        <v/>
      </c>
      <c r="E10" s="24"/>
      <c r="F10" s="24"/>
      <c r="G10" s="24"/>
    </row>
    <row r="11" spans="1:9" ht="15.75" x14ac:dyDescent="0.25">
      <c r="A11" s="24"/>
      <c r="B11" s="24"/>
      <c r="C11" s="24"/>
      <c r="D11" s="24"/>
      <c r="E11" s="24"/>
      <c r="F11" s="24"/>
      <c r="G11" s="24"/>
    </row>
    <row r="12" spans="1:9" ht="15.75" x14ac:dyDescent="0.25">
      <c r="A12" s="24" t="str">
        <f>"Bedrag AHK "&amp;B10</f>
        <v>Bedrag AHK 2021</v>
      </c>
      <c r="B12" s="24"/>
      <c r="C12" s="24"/>
      <c r="D12" s="24"/>
      <c r="E12" s="24"/>
      <c r="F12" s="25">
        <f>VLOOKUP(B10,'Jaren en bedragen'!A4:B28,2)</f>
        <v>2837</v>
      </c>
      <c r="G12" s="24"/>
    </row>
    <row r="13" spans="1:9" ht="15.75" x14ac:dyDescent="0.25">
      <c r="A13" s="24"/>
      <c r="B13" s="24"/>
      <c r="C13" s="24"/>
      <c r="D13" s="24"/>
      <c r="E13" s="24"/>
      <c r="F13" s="24"/>
      <c r="G13" s="24"/>
    </row>
    <row r="14" spans="1:9" ht="15.75" x14ac:dyDescent="0.25">
      <c r="A14" s="24" t="s">
        <v>16</v>
      </c>
      <c r="B14" s="24"/>
      <c r="C14" s="24"/>
      <c r="D14" s="40"/>
      <c r="E14" s="41"/>
      <c r="F14" s="42"/>
      <c r="G14" s="24"/>
    </row>
    <row r="15" spans="1:9" ht="15.75" x14ac:dyDescent="0.25">
      <c r="A15" s="24"/>
      <c r="B15" s="24"/>
      <c r="C15" s="24"/>
      <c r="D15" s="24"/>
      <c r="E15" s="24"/>
      <c r="F15" s="24"/>
      <c r="G15" s="24"/>
    </row>
    <row r="16" spans="1:9" ht="15.75" x14ac:dyDescent="0.25">
      <c r="A16" s="24" t="s">
        <v>6</v>
      </c>
      <c r="B16" s="24"/>
      <c r="C16" s="24"/>
      <c r="D16" s="24"/>
      <c r="E16" s="24"/>
      <c r="F16" s="26"/>
      <c r="G16" s="24"/>
    </row>
    <row r="17" spans="1:7" ht="15.75" x14ac:dyDescent="0.25">
      <c r="A17" s="24" t="s">
        <v>7</v>
      </c>
      <c r="B17" s="27">
        <f>VLOOKUP($B$10,'Jaren en bedragen'!$A$4:$E$28,3)</f>
        <v>0.371</v>
      </c>
      <c r="C17" s="28" t="s">
        <v>9</v>
      </c>
      <c r="D17" s="25">
        <f>Schijven!D4</f>
        <v>0</v>
      </c>
      <c r="E17" s="25">
        <f>D17*B17</f>
        <v>0</v>
      </c>
      <c r="F17" s="24"/>
      <c r="G17" s="24"/>
    </row>
    <row r="18" spans="1:7" ht="15.75" x14ac:dyDescent="0.25">
      <c r="A18" s="24" t="s">
        <v>8</v>
      </c>
      <c r="B18" s="27">
        <f>VLOOKUP($B$10,'Jaren en bedragen'!$A$4:$E$28,4)</f>
        <v>0.495</v>
      </c>
      <c r="C18" s="28" t="s">
        <v>9</v>
      </c>
      <c r="D18" s="25">
        <f>Schijven!D5</f>
        <v>0</v>
      </c>
      <c r="E18" s="29">
        <f>D18*B18</f>
        <v>0</v>
      </c>
      <c r="F18" s="24"/>
      <c r="G18" s="24"/>
    </row>
    <row r="19" spans="1:7" ht="15.75" x14ac:dyDescent="0.25">
      <c r="A19" s="24" t="s">
        <v>15</v>
      </c>
      <c r="B19" s="24"/>
      <c r="C19" s="24"/>
      <c r="D19" s="24"/>
      <c r="E19" s="24"/>
      <c r="F19" s="25">
        <f>FLOOR(SUM(E17:E18),1)</f>
        <v>0</v>
      </c>
      <c r="G19" s="24"/>
    </row>
    <row r="20" spans="1:7" ht="16.5" thickBot="1" x14ac:dyDescent="0.3">
      <c r="A20" s="24" t="s">
        <v>11</v>
      </c>
      <c r="B20" s="24"/>
      <c r="C20" s="24"/>
      <c r="D20" s="24"/>
      <c r="E20" s="24"/>
      <c r="F20" s="30"/>
      <c r="G20" s="24"/>
    </row>
    <row r="21" spans="1:7" ht="15.75" x14ac:dyDescent="0.25">
      <c r="A21" s="24" t="s">
        <v>14</v>
      </c>
      <c r="B21" s="24"/>
      <c r="C21" s="24"/>
      <c r="D21" s="24"/>
      <c r="E21" s="24"/>
      <c r="F21" s="25">
        <f>F19-F20</f>
        <v>0</v>
      </c>
      <c r="G21" s="24"/>
    </row>
    <row r="22" spans="1:7" ht="16.5" thickBot="1" x14ac:dyDescent="0.3">
      <c r="A22" s="24" t="s">
        <v>12</v>
      </c>
      <c r="B22" s="24"/>
      <c r="C22" s="24"/>
      <c r="D22" s="24"/>
      <c r="E22" s="24"/>
      <c r="F22" s="30"/>
      <c r="G22" s="24"/>
    </row>
    <row r="23" spans="1:7" ht="16.5" thickBot="1" x14ac:dyDescent="0.3">
      <c r="A23" s="24" t="s">
        <v>13</v>
      </c>
      <c r="B23" s="24"/>
      <c r="C23" s="24"/>
      <c r="D23" s="24"/>
      <c r="E23" s="24"/>
      <c r="F23" s="31">
        <f>IF(F21-F22=0,0,F21-F22)</f>
        <v>0</v>
      </c>
      <c r="G23" s="24"/>
    </row>
    <row r="24" spans="1:7" ht="15.75" x14ac:dyDescent="0.25">
      <c r="A24" s="24"/>
      <c r="B24" s="24"/>
      <c r="C24" s="24"/>
      <c r="D24" s="24"/>
      <c r="E24" s="24"/>
      <c r="F24" s="24"/>
      <c r="G24" s="24"/>
    </row>
    <row r="25" spans="1:7" ht="15.75" x14ac:dyDescent="0.25">
      <c r="A25" s="24"/>
      <c r="B25" s="24"/>
      <c r="C25" s="24"/>
      <c r="D25" s="24"/>
      <c r="E25" s="24"/>
      <c r="F25" s="24"/>
      <c r="G25" s="24"/>
    </row>
    <row r="26" spans="1:7" ht="15.75" x14ac:dyDescent="0.25">
      <c r="A26" s="24" t="s">
        <v>16</v>
      </c>
      <c r="B26" s="24"/>
      <c r="C26" s="24"/>
      <c r="D26" s="40"/>
      <c r="E26" s="41"/>
      <c r="F26" s="42"/>
      <c r="G26" s="24"/>
    </row>
    <row r="27" spans="1:7" ht="15.75" x14ac:dyDescent="0.25">
      <c r="A27" s="24"/>
      <c r="B27" s="24"/>
      <c r="C27" s="24"/>
      <c r="D27" s="24"/>
      <c r="E27" s="24"/>
      <c r="F27" s="24"/>
      <c r="G27" s="24"/>
    </row>
    <row r="28" spans="1:7" ht="15.75" x14ac:dyDescent="0.25">
      <c r="A28" s="24" t="s">
        <v>6</v>
      </c>
      <c r="B28" s="24"/>
      <c r="C28" s="24"/>
      <c r="D28" s="24"/>
      <c r="E28" s="24"/>
      <c r="F28" s="26"/>
      <c r="G28" s="24"/>
    </row>
    <row r="29" spans="1:7" ht="15.75" x14ac:dyDescent="0.25">
      <c r="A29" s="24" t="s">
        <v>7</v>
      </c>
      <c r="B29" s="27">
        <f>VLOOKUP($B$10,'Jaren en bedragen'!$A$4:$E$28,3)</f>
        <v>0.371</v>
      </c>
      <c r="C29" s="28" t="s">
        <v>9</v>
      </c>
      <c r="D29" s="25">
        <f>Schijven!D9</f>
        <v>0</v>
      </c>
      <c r="E29" s="25">
        <f>D29*B29</f>
        <v>0</v>
      </c>
      <c r="F29" s="24"/>
      <c r="G29" s="24"/>
    </row>
    <row r="30" spans="1:7" ht="15.75" x14ac:dyDescent="0.25">
      <c r="A30" s="24" t="s">
        <v>8</v>
      </c>
      <c r="B30" s="27">
        <f>VLOOKUP($B$10,'Jaren en bedragen'!$A$4:$E$28,4)</f>
        <v>0.495</v>
      </c>
      <c r="C30" s="28" t="s">
        <v>9</v>
      </c>
      <c r="D30" s="25">
        <f>Schijven!D10</f>
        <v>0</v>
      </c>
      <c r="E30" s="29">
        <f>D30*B30</f>
        <v>0</v>
      </c>
      <c r="F30" s="24"/>
      <c r="G30" s="24"/>
    </row>
    <row r="31" spans="1:7" ht="15.75" x14ac:dyDescent="0.25">
      <c r="A31" s="24" t="s">
        <v>15</v>
      </c>
      <c r="B31" s="24"/>
      <c r="C31" s="24"/>
      <c r="D31" s="24"/>
      <c r="E31" s="24"/>
      <c r="F31" s="25">
        <f>FLOOR(SUM(E29:E30),1)</f>
        <v>0</v>
      </c>
      <c r="G31" s="24"/>
    </row>
    <row r="32" spans="1:7" ht="16.5" thickBot="1" x14ac:dyDescent="0.3">
      <c r="A32" s="24" t="s">
        <v>11</v>
      </c>
      <c r="B32" s="24"/>
      <c r="C32" s="24"/>
      <c r="D32" s="24"/>
      <c r="E32" s="24"/>
      <c r="F32" s="30"/>
      <c r="G32" s="24"/>
    </row>
    <row r="33" spans="1:7" ht="15.75" x14ac:dyDescent="0.25">
      <c r="A33" s="24" t="s">
        <v>14</v>
      </c>
      <c r="B33" s="24"/>
      <c r="C33" s="24"/>
      <c r="D33" s="24"/>
      <c r="E33" s="24"/>
      <c r="F33" s="25">
        <f>F31-F32</f>
        <v>0</v>
      </c>
      <c r="G33" s="24"/>
    </row>
    <row r="34" spans="1:7" ht="16.5" thickBot="1" x14ac:dyDescent="0.3">
      <c r="A34" s="24" t="s">
        <v>12</v>
      </c>
      <c r="B34" s="24"/>
      <c r="C34" s="24"/>
      <c r="D34" s="24"/>
      <c r="E34" s="24"/>
      <c r="F34" s="30"/>
      <c r="G34" s="24"/>
    </row>
    <row r="35" spans="1:7" ht="16.5" thickBot="1" x14ac:dyDescent="0.3">
      <c r="A35" s="24" t="s">
        <v>13</v>
      </c>
      <c r="B35" s="24"/>
      <c r="C35" s="24"/>
      <c r="D35" s="24"/>
      <c r="E35" s="24"/>
      <c r="F35" s="31">
        <f>F33-F34</f>
        <v>0</v>
      </c>
      <c r="G35" s="24"/>
    </row>
    <row r="36" spans="1:7" ht="15.75" x14ac:dyDescent="0.25">
      <c r="A36" s="24"/>
      <c r="B36" s="24"/>
      <c r="C36" s="24"/>
      <c r="D36" s="24"/>
      <c r="E36" s="24"/>
      <c r="F36" s="24"/>
      <c r="G36" s="24"/>
    </row>
    <row r="37" spans="1:7" ht="15.75" x14ac:dyDescent="0.25">
      <c r="A37" s="24"/>
      <c r="B37" s="24"/>
      <c r="C37" s="24"/>
      <c r="D37" s="24"/>
      <c r="E37" s="24"/>
      <c r="F37" s="24"/>
      <c r="G37" s="24"/>
    </row>
    <row r="38" spans="1:7" ht="15.75" x14ac:dyDescent="0.25">
      <c r="A38" s="24" t="s">
        <v>16</v>
      </c>
      <c r="B38" s="24"/>
      <c r="C38" s="24"/>
      <c r="D38" s="40"/>
      <c r="E38" s="41"/>
      <c r="F38" s="42"/>
      <c r="G38" s="24"/>
    </row>
    <row r="39" spans="1:7" ht="15.75" x14ac:dyDescent="0.25">
      <c r="A39" s="24"/>
      <c r="B39" s="24"/>
      <c r="C39" s="24"/>
      <c r="D39" s="24"/>
      <c r="E39" s="24"/>
      <c r="F39" s="24"/>
      <c r="G39" s="24"/>
    </row>
    <row r="40" spans="1:7" ht="15.75" x14ac:dyDescent="0.25">
      <c r="A40" s="24" t="s">
        <v>6</v>
      </c>
      <c r="B40" s="24"/>
      <c r="C40" s="24"/>
      <c r="D40" s="24"/>
      <c r="E40" s="24"/>
      <c r="F40" s="26"/>
      <c r="G40" s="24"/>
    </row>
    <row r="41" spans="1:7" ht="15.75" x14ac:dyDescent="0.25">
      <c r="A41" s="24" t="s">
        <v>7</v>
      </c>
      <c r="B41" s="27">
        <f>VLOOKUP($B$10,'Jaren en bedragen'!$A$4:$E$28,3)</f>
        <v>0.371</v>
      </c>
      <c r="C41" s="28" t="s">
        <v>9</v>
      </c>
      <c r="D41" s="25">
        <f>Schijven!D14</f>
        <v>0</v>
      </c>
      <c r="E41" s="25">
        <f>D41*B41</f>
        <v>0</v>
      </c>
      <c r="F41" s="24"/>
      <c r="G41" s="24"/>
    </row>
    <row r="42" spans="1:7" ht="15.75" x14ac:dyDescent="0.25">
      <c r="A42" s="24" t="s">
        <v>8</v>
      </c>
      <c r="B42" s="27">
        <f>VLOOKUP($B$10,'Jaren en bedragen'!$A$4:$E$28,4)</f>
        <v>0.495</v>
      </c>
      <c r="C42" s="28" t="s">
        <v>9</v>
      </c>
      <c r="D42" s="25">
        <f>Schijven!D15</f>
        <v>0</v>
      </c>
      <c r="E42" s="29">
        <f>D42*B42</f>
        <v>0</v>
      </c>
      <c r="F42" s="24"/>
      <c r="G42" s="24"/>
    </row>
    <row r="43" spans="1:7" ht="15.75" x14ac:dyDescent="0.25">
      <c r="A43" s="24" t="s">
        <v>15</v>
      </c>
      <c r="B43" s="24"/>
      <c r="C43" s="24"/>
      <c r="D43" s="24"/>
      <c r="E43" s="24"/>
      <c r="F43" s="25">
        <f>FLOOR(SUM(E41:E42),1)</f>
        <v>0</v>
      </c>
      <c r="G43" s="24"/>
    </row>
    <row r="44" spans="1:7" ht="16.5" thickBot="1" x14ac:dyDescent="0.3">
      <c r="A44" s="24" t="s">
        <v>11</v>
      </c>
      <c r="B44" s="24"/>
      <c r="C44" s="24"/>
      <c r="D44" s="24"/>
      <c r="E44" s="24"/>
      <c r="F44" s="30"/>
      <c r="G44" s="24"/>
    </row>
    <row r="45" spans="1:7" ht="15.75" x14ac:dyDescent="0.25">
      <c r="A45" s="24" t="s">
        <v>14</v>
      </c>
      <c r="B45" s="24"/>
      <c r="C45" s="24"/>
      <c r="D45" s="24"/>
      <c r="E45" s="24"/>
      <c r="F45" s="25">
        <f>F43-F44</f>
        <v>0</v>
      </c>
      <c r="G45" s="24"/>
    </row>
    <row r="46" spans="1:7" ht="16.5" thickBot="1" x14ac:dyDescent="0.3">
      <c r="A46" s="24" t="s">
        <v>12</v>
      </c>
      <c r="B46" s="24"/>
      <c r="C46" s="24"/>
      <c r="D46" s="24"/>
      <c r="E46" s="24"/>
      <c r="F46" s="30"/>
      <c r="G46" s="24"/>
    </row>
    <row r="47" spans="1:7" ht="16.5" thickBot="1" x14ac:dyDescent="0.3">
      <c r="A47" s="24" t="s">
        <v>13</v>
      </c>
      <c r="B47" s="24"/>
      <c r="C47" s="24"/>
      <c r="D47" s="24"/>
      <c r="E47" s="24"/>
      <c r="F47" s="31">
        <f>F45-F46</f>
        <v>0</v>
      </c>
      <c r="G47" s="24"/>
    </row>
    <row r="48" spans="1:7" ht="15.75" x14ac:dyDescent="0.25">
      <c r="A48" s="24"/>
      <c r="B48" s="24"/>
      <c r="C48" s="24"/>
      <c r="D48" s="24"/>
      <c r="E48" s="24"/>
      <c r="F48" s="25"/>
      <c r="G48" s="24"/>
    </row>
    <row r="49" spans="1:7" ht="15.75" x14ac:dyDescent="0.25">
      <c r="A49" s="22" t="s">
        <v>24</v>
      </c>
      <c r="B49" s="24"/>
      <c r="C49" s="24"/>
      <c r="D49" s="24"/>
      <c r="E49" s="24"/>
      <c r="F49" s="25"/>
      <c r="G49" s="24"/>
    </row>
    <row r="50" spans="1:7" ht="10.5" customHeight="1" x14ac:dyDescent="0.25">
      <c r="A50" s="22" t="s">
        <v>20</v>
      </c>
      <c r="B50" s="24"/>
      <c r="C50" s="24"/>
      <c r="D50" s="24"/>
      <c r="E50" s="24"/>
      <c r="F50" s="25"/>
      <c r="G50" s="24"/>
    </row>
    <row r="51" spans="1:7" ht="15.75" x14ac:dyDescent="0.25">
      <c r="A51" s="24"/>
      <c r="B51" s="24"/>
      <c r="C51" s="24"/>
      <c r="D51" s="24"/>
      <c r="E51" s="24"/>
      <c r="F51" s="25"/>
      <c r="G51" s="24"/>
    </row>
    <row r="52" spans="1:7" ht="15.75" x14ac:dyDescent="0.25">
      <c r="A52" s="24"/>
      <c r="B52" s="24"/>
      <c r="C52" s="24"/>
      <c r="D52" s="24"/>
      <c r="E52" s="24"/>
      <c r="F52" s="25"/>
      <c r="G52" s="24"/>
    </row>
    <row r="53" spans="1:7" ht="15.75" x14ac:dyDescent="0.25">
      <c r="A53" s="24"/>
      <c r="B53" s="24"/>
      <c r="C53" s="24"/>
      <c r="D53" s="24"/>
      <c r="E53" s="24"/>
      <c r="F53" s="25"/>
      <c r="G53" s="24"/>
    </row>
    <row r="54" spans="1:7" ht="15.75" x14ac:dyDescent="0.25">
      <c r="A54" s="24"/>
      <c r="B54" s="24"/>
      <c r="C54" s="24"/>
      <c r="D54" s="24"/>
      <c r="E54" s="24"/>
      <c r="F54" s="25"/>
      <c r="G54" s="24"/>
    </row>
    <row r="55" spans="1:7" ht="15.75" x14ac:dyDescent="0.25">
      <c r="A55" s="24" t="s">
        <v>16</v>
      </c>
      <c r="B55" s="24"/>
      <c r="C55" s="24"/>
      <c r="D55" s="40"/>
      <c r="E55" s="41"/>
      <c r="F55" s="42"/>
      <c r="G55" s="24"/>
    </row>
    <row r="56" spans="1:7" ht="15.75" x14ac:dyDescent="0.25">
      <c r="A56" s="24"/>
      <c r="B56" s="24"/>
      <c r="C56" s="24"/>
      <c r="D56" s="24"/>
      <c r="E56" s="24"/>
      <c r="F56" s="24"/>
      <c r="G56" s="24"/>
    </row>
    <row r="57" spans="1:7" ht="15.75" x14ac:dyDescent="0.25">
      <c r="A57" s="24" t="s">
        <v>6</v>
      </c>
      <c r="B57" s="24"/>
      <c r="C57" s="24"/>
      <c r="D57" s="24"/>
      <c r="E57" s="24"/>
      <c r="F57" s="26"/>
      <c r="G57" s="24"/>
    </row>
    <row r="58" spans="1:7" ht="15.75" x14ac:dyDescent="0.25">
      <c r="A58" s="24" t="s">
        <v>7</v>
      </c>
      <c r="B58" s="27">
        <f>VLOOKUP($B$10,'Jaren en bedragen'!$A$4:$E$28,3)</f>
        <v>0.371</v>
      </c>
      <c r="C58" s="28" t="s">
        <v>9</v>
      </c>
      <c r="D58" s="25">
        <f>Schijven!D19</f>
        <v>0</v>
      </c>
      <c r="E58" s="25">
        <f>D58*B58</f>
        <v>0</v>
      </c>
      <c r="F58" s="24"/>
      <c r="G58" s="24"/>
    </row>
    <row r="59" spans="1:7" ht="15.75" x14ac:dyDescent="0.25">
      <c r="A59" s="24" t="s">
        <v>8</v>
      </c>
      <c r="B59" s="27">
        <f>VLOOKUP($B$10,'Jaren en bedragen'!$A$4:$E$28,4)</f>
        <v>0.495</v>
      </c>
      <c r="C59" s="28" t="s">
        <v>9</v>
      </c>
      <c r="D59" s="25">
        <f>Schijven!D20</f>
        <v>0</v>
      </c>
      <c r="E59" s="29">
        <f>D59*B59</f>
        <v>0</v>
      </c>
      <c r="F59" s="24"/>
      <c r="G59" s="24"/>
    </row>
    <row r="60" spans="1:7" ht="15.75" x14ac:dyDescent="0.25">
      <c r="A60" s="24" t="s">
        <v>15</v>
      </c>
      <c r="B60" s="24"/>
      <c r="C60" s="24"/>
      <c r="D60" s="24"/>
      <c r="E60" s="24"/>
      <c r="F60" s="25">
        <f>FLOOR(SUM(E58:E59),1)</f>
        <v>0</v>
      </c>
      <c r="G60" s="24"/>
    </row>
    <row r="61" spans="1:7" ht="16.5" thickBot="1" x14ac:dyDescent="0.3">
      <c r="A61" s="24" t="s">
        <v>11</v>
      </c>
      <c r="B61" s="24"/>
      <c r="C61" s="24"/>
      <c r="D61" s="24"/>
      <c r="E61" s="24"/>
      <c r="F61" s="30"/>
      <c r="G61" s="24"/>
    </row>
    <row r="62" spans="1:7" ht="15.75" x14ac:dyDescent="0.25">
      <c r="A62" s="24" t="s">
        <v>14</v>
      </c>
      <c r="B62" s="24"/>
      <c r="C62" s="24"/>
      <c r="D62" s="24"/>
      <c r="E62" s="24"/>
      <c r="F62" s="25">
        <f>F60-F61</f>
        <v>0</v>
      </c>
      <c r="G62" s="24"/>
    </row>
    <row r="63" spans="1:7" ht="16.5" thickBot="1" x14ac:dyDescent="0.3">
      <c r="A63" s="24" t="s">
        <v>12</v>
      </c>
      <c r="B63" s="24"/>
      <c r="C63" s="24"/>
      <c r="D63" s="24"/>
      <c r="E63" s="24"/>
      <c r="F63" s="30"/>
      <c r="G63" s="24"/>
    </row>
    <row r="64" spans="1:7" ht="16.5" thickBot="1" x14ac:dyDescent="0.3">
      <c r="A64" s="24" t="s">
        <v>13</v>
      </c>
      <c r="B64" s="24"/>
      <c r="C64" s="24"/>
      <c r="D64" s="24"/>
      <c r="E64" s="24"/>
      <c r="F64" s="31">
        <f>F62-F63</f>
        <v>0</v>
      </c>
      <c r="G64" s="24"/>
    </row>
    <row r="65" spans="1:7" ht="15.75" x14ac:dyDescent="0.25">
      <c r="A65" s="24"/>
      <c r="B65" s="24"/>
      <c r="C65" s="24"/>
      <c r="D65" s="24"/>
      <c r="E65" s="24"/>
      <c r="F65" s="25"/>
      <c r="G65" s="24"/>
    </row>
    <row r="66" spans="1:7" x14ac:dyDescent="0.25">
      <c r="F66" s="21"/>
    </row>
    <row r="67" spans="1:7" ht="15.75" x14ac:dyDescent="0.25">
      <c r="A67" s="24" t="s">
        <v>16</v>
      </c>
      <c r="B67" s="24"/>
      <c r="C67" s="24"/>
      <c r="D67" s="40"/>
      <c r="E67" s="41"/>
      <c r="F67" s="42"/>
      <c r="G67" s="24"/>
    </row>
    <row r="68" spans="1:7" ht="15.75" x14ac:dyDescent="0.25">
      <c r="A68" s="24"/>
      <c r="B68" s="24"/>
      <c r="C68" s="24"/>
      <c r="D68" s="24"/>
      <c r="E68" s="24"/>
      <c r="F68" s="24"/>
      <c r="G68" s="24"/>
    </row>
    <row r="69" spans="1:7" ht="15.75" x14ac:dyDescent="0.25">
      <c r="A69" s="24" t="s">
        <v>6</v>
      </c>
      <c r="B69" s="24"/>
      <c r="C69" s="24"/>
      <c r="D69" s="24"/>
      <c r="E69" s="24"/>
      <c r="F69" s="26"/>
      <c r="G69" s="24"/>
    </row>
    <row r="70" spans="1:7" ht="15.75" x14ac:dyDescent="0.25">
      <c r="A70" s="24" t="s">
        <v>7</v>
      </c>
      <c r="B70" s="27">
        <f>VLOOKUP($B$10,'Jaren en bedragen'!$A$4:$E$28,3)</f>
        <v>0.371</v>
      </c>
      <c r="C70" s="28" t="s">
        <v>9</v>
      </c>
      <c r="D70" s="25">
        <f>Schijven!D24</f>
        <v>0</v>
      </c>
      <c r="E70" s="25">
        <f>D70*B70</f>
        <v>0</v>
      </c>
      <c r="F70" s="24"/>
      <c r="G70" s="24"/>
    </row>
    <row r="71" spans="1:7" ht="15.75" x14ac:dyDescent="0.25">
      <c r="A71" s="24" t="s">
        <v>8</v>
      </c>
      <c r="B71" s="27">
        <f>VLOOKUP($B$10,'Jaren en bedragen'!$A$4:$E$28,4)</f>
        <v>0.495</v>
      </c>
      <c r="C71" s="28" t="s">
        <v>9</v>
      </c>
      <c r="D71" s="25">
        <f>Schijven!D25</f>
        <v>0</v>
      </c>
      <c r="E71" s="29">
        <f>D71*B71</f>
        <v>0</v>
      </c>
      <c r="F71" s="24"/>
      <c r="G71" s="24"/>
    </row>
    <row r="72" spans="1:7" ht="15.75" x14ac:dyDescent="0.25">
      <c r="A72" s="24" t="s">
        <v>15</v>
      </c>
      <c r="B72" s="24"/>
      <c r="C72" s="24"/>
      <c r="D72" s="24"/>
      <c r="E72" s="24"/>
      <c r="F72" s="25">
        <f>FLOOR(SUM(E70:E71),1)</f>
        <v>0</v>
      </c>
      <c r="G72" s="24"/>
    </row>
    <row r="73" spans="1:7" ht="16.5" thickBot="1" x14ac:dyDescent="0.3">
      <c r="A73" s="24" t="s">
        <v>11</v>
      </c>
      <c r="B73" s="24"/>
      <c r="C73" s="24"/>
      <c r="D73" s="24"/>
      <c r="E73" s="24"/>
      <c r="F73" s="30"/>
      <c r="G73" s="24"/>
    </row>
    <row r="74" spans="1:7" ht="15.75" x14ac:dyDescent="0.25">
      <c r="A74" s="24" t="s">
        <v>14</v>
      </c>
      <c r="B74" s="24"/>
      <c r="C74" s="24"/>
      <c r="D74" s="24"/>
      <c r="E74" s="24"/>
      <c r="F74" s="25">
        <f>F72-F73</f>
        <v>0</v>
      </c>
      <c r="G74" s="24"/>
    </row>
    <row r="75" spans="1:7" ht="16.5" thickBot="1" x14ac:dyDescent="0.3">
      <c r="A75" s="24" t="s">
        <v>12</v>
      </c>
      <c r="B75" s="24"/>
      <c r="C75" s="24"/>
      <c r="D75" s="24"/>
      <c r="E75" s="24"/>
      <c r="F75" s="30"/>
      <c r="G75" s="24"/>
    </row>
    <row r="76" spans="1:7" ht="16.5" thickBot="1" x14ac:dyDescent="0.3">
      <c r="A76" s="24" t="s">
        <v>13</v>
      </c>
      <c r="B76" s="24"/>
      <c r="C76" s="24"/>
      <c r="D76" s="24"/>
      <c r="E76" s="24"/>
      <c r="F76" s="31">
        <f>F74-F75</f>
        <v>0</v>
      </c>
      <c r="G76" s="24"/>
    </row>
    <row r="77" spans="1:7" ht="15.75" x14ac:dyDescent="0.25">
      <c r="A77" s="24"/>
      <c r="B77" s="24"/>
      <c r="C77" s="24"/>
      <c r="D77" s="24"/>
      <c r="E77" s="24"/>
      <c r="F77" s="25"/>
      <c r="G77" s="24"/>
    </row>
    <row r="78" spans="1:7" ht="15.75" x14ac:dyDescent="0.25">
      <c r="A78" s="24"/>
      <c r="B78" s="24"/>
      <c r="C78" s="24"/>
      <c r="D78" s="24"/>
      <c r="E78" s="24"/>
      <c r="F78" s="25"/>
      <c r="G78" s="24"/>
    </row>
    <row r="79" spans="1:7" ht="15.75" x14ac:dyDescent="0.25">
      <c r="A79" s="24" t="s">
        <v>16</v>
      </c>
      <c r="B79" s="24"/>
      <c r="C79" s="24"/>
      <c r="D79" s="40"/>
      <c r="E79" s="41"/>
      <c r="F79" s="42"/>
      <c r="G79" s="24"/>
    </row>
    <row r="80" spans="1:7" ht="15.75" x14ac:dyDescent="0.25">
      <c r="A80" s="24"/>
      <c r="B80" s="24"/>
      <c r="C80" s="24"/>
      <c r="D80" s="24"/>
      <c r="E80" s="24"/>
      <c r="F80" s="24"/>
      <c r="G80" s="24"/>
    </row>
    <row r="81" spans="1:7" ht="15.75" x14ac:dyDescent="0.25">
      <c r="A81" s="24" t="s">
        <v>6</v>
      </c>
      <c r="B81" s="24"/>
      <c r="C81" s="24"/>
      <c r="D81" s="24"/>
      <c r="E81" s="24"/>
      <c r="F81" s="26"/>
      <c r="G81" s="24"/>
    </row>
    <row r="82" spans="1:7" ht="15.75" x14ac:dyDescent="0.25">
      <c r="A82" s="24" t="s">
        <v>7</v>
      </c>
      <c r="B82" s="27">
        <f>VLOOKUP($B$10,'Jaren en bedragen'!$A$4:$E$28,3)</f>
        <v>0.371</v>
      </c>
      <c r="C82" s="28" t="s">
        <v>9</v>
      </c>
      <c r="D82" s="25">
        <f>Schijven!D29</f>
        <v>0</v>
      </c>
      <c r="E82" s="25">
        <f>D82*B82</f>
        <v>0</v>
      </c>
      <c r="F82" s="24"/>
      <c r="G82" s="24"/>
    </row>
    <row r="83" spans="1:7" ht="15.75" x14ac:dyDescent="0.25">
      <c r="A83" s="24" t="s">
        <v>8</v>
      </c>
      <c r="B83" s="27">
        <f>VLOOKUP($B$10,'Jaren en bedragen'!$A$4:$E$28,4)</f>
        <v>0.495</v>
      </c>
      <c r="C83" s="28" t="s">
        <v>9</v>
      </c>
      <c r="D83" s="25">
        <f>Schijven!D30</f>
        <v>0</v>
      </c>
      <c r="E83" s="29">
        <f>D83*B83</f>
        <v>0</v>
      </c>
      <c r="F83" s="24"/>
      <c r="G83" s="24"/>
    </row>
    <row r="84" spans="1:7" ht="15.75" x14ac:dyDescent="0.25">
      <c r="A84" s="24" t="s">
        <v>15</v>
      </c>
      <c r="B84" s="24"/>
      <c r="C84" s="24"/>
      <c r="D84" s="24"/>
      <c r="E84" s="24"/>
      <c r="F84" s="25">
        <f>FLOOR(SUM(E82:E83),1)</f>
        <v>0</v>
      </c>
      <c r="G84" s="24"/>
    </row>
    <row r="85" spans="1:7" ht="16.5" thickBot="1" x14ac:dyDescent="0.3">
      <c r="A85" s="24" t="s">
        <v>11</v>
      </c>
      <c r="B85" s="24"/>
      <c r="C85" s="24"/>
      <c r="D85" s="24"/>
      <c r="E85" s="24"/>
      <c r="F85" s="30"/>
      <c r="G85" s="24"/>
    </row>
    <row r="86" spans="1:7" ht="15.75" x14ac:dyDescent="0.25">
      <c r="A86" s="24" t="s">
        <v>14</v>
      </c>
      <c r="B86" s="24"/>
      <c r="C86" s="24"/>
      <c r="D86" s="24"/>
      <c r="E86" s="24"/>
      <c r="F86" s="25">
        <f>F84-F85</f>
        <v>0</v>
      </c>
      <c r="G86" s="24"/>
    </row>
    <row r="87" spans="1:7" ht="16.5" thickBot="1" x14ac:dyDescent="0.3">
      <c r="A87" s="24" t="s">
        <v>12</v>
      </c>
      <c r="B87" s="24"/>
      <c r="C87" s="24"/>
      <c r="D87" s="24"/>
      <c r="E87" s="24"/>
      <c r="F87" s="30"/>
      <c r="G87" s="24"/>
    </row>
    <row r="88" spans="1:7" ht="16.5" thickBot="1" x14ac:dyDescent="0.3">
      <c r="A88" s="24" t="s">
        <v>13</v>
      </c>
      <c r="B88" s="24"/>
      <c r="C88" s="24"/>
      <c r="D88" s="24"/>
      <c r="E88" s="24"/>
      <c r="F88" s="31">
        <f>F86-F87</f>
        <v>0</v>
      </c>
      <c r="G88" s="24"/>
    </row>
    <row r="89" spans="1:7" ht="15.75" x14ac:dyDescent="0.25">
      <c r="A89" s="24"/>
      <c r="B89" s="24"/>
      <c r="C89" s="24"/>
      <c r="D89" s="24"/>
      <c r="E89" s="24"/>
      <c r="F89" s="25"/>
      <c r="G89" s="24"/>
    </row>
    <row r="90" spans="1:7" ht="15.75" x14ac:dyDescent="0.25">
      <c r="A90" s="17" t="s">
        <v>17</v>
      </c>
      <c r="B90" s="24"/>
      <c r="C90" s="24"/>
      <c r="D90" s="24"/>
      <c r="E90" s="24"/>
      <c r="F90" s="24"/>
      <c r="G90" s="24"/>
    </row>
    <row r="91" spans="1:7" ht="15.75" x14ac:dyDescent="0.25">
      <c r="A91" s="24" t="str">
        <f>IF(D14=0,"",D14)</f>
        <v/>
      </c>
      <c r="B91" s="24"/>
      <c r="C91" s="24"/>
      <c r="D91" s="24"/>
      <c r="E91" s="24"/>
      <c r="F91" s="25">
        <f>F23</f>
        <v>0</v>
      </c>
      <c r="G91" s="24"/>
    </row>
    <row r="92" spans="1:7" ht="15.75" x14ac:dyDescent="0.25">
      <c r="A92" s="24" t="str">
        <f>IF(D26=0,"",D26)</f>
        <v/>
      </c>
      <c r="B92" s="24"/>
      <c r="C92" s="24"/>
      <c r="D92" s="24"/>
      <c r="E92" s="24"/>
      <c r="F92" s="25">
        <f>F35</f>
        <v>0</v>
      </c>
      <c r="G92" s="24"/>
    </row>
    <row r="93" spans="1:7" ht="15.75" x14ac:dyDescent="0.25">
      <c r="A93" s="24" t="str">
        <f>IF(D38=0,"",D38)</f>
        <v/>
      </c>
      <c r="B93" s="24"/>
      <c r="C93" s="24"/>
      <c r="D93" s="24"/>
      <c r="E93" s="24"/>
      <c r="F93" s="32">
        <f>F47</f>
        <v>0</v>
      </c>
      <c r="G93" s="24"/>
    </row>
    <row r="94" spans="1:7" ht="15.75" x14ac:dyDescent="0.25">
      <c r="A94" s="24" t="str">
        <f>IF(D55=0,"",D55)</f>
        <v/>
      </c>
      <c r="B94" s="24"/>
      <c r="C94" s="24"/>
      <c r="D94" s="24"/>
      <c r="E94" s="24"/>
      <c r="F94" s="32">
        <f>F64</f>
        <v>0</v>
      </c>
      <c r="G94" s="24"/>
    </row>
    <row r="95" spans="1:7" ht="15.75" x14ac:dyDescent="0.25">
      <c r="A95" s="24" t="str">
        <f>IF(D67=0,"",D67)</f>
        <v/>
      </c>
      <c r="B95" s="24"/>
      <c r="C95" s="24"/>
      <c r="D95" s="24"/>
      <c r="E95" s="24"/>
      <c r="F95" s="32">
        <f>F76</f>
        <v>0</v>
      </c>
      <c r="G95" s="24"/>
    </row>
    <row r="96" spans="1:7" ht="15.75" x14ac:dyDescent="0.25">
      <c r="A96" s="24" t="str">
        <f>IF(D79=0,"",D79)</f>
        <v/>
      </c>
      <c r="B96" s="24"/>
      <c r="C96" s="24"/>
      <c r="D96" s="24"/>
      <c r="E96" s="24"/>
      <c r="F96" s="29">
        <f>F88</f>
        <v>0</v>
      </c>
      <c r="G96" s="24"/>
    </row>
    <row r="97" spans="1:7" ht="15.75" x14ac:dyDescent="0.25">
      <c r="A97" s="24" t="str">
        <f>"Totaal gebruikte AHK "&amp;B10</f>
        <v>Totaal gebruikte AHK 2021</v>
      </c>
      <c r="B97" s="24"/>
      <c r="C97" s="24"/>
      <c r="D97" s="24"/>
      <c r="E97" s="24"/>
      <c r="F97" s="25">
        <f>SUM(F91:F96)</f>
        <v>0</v>
      </c>
      <c r="G97" s="24"/>
    </row>
    <row r="98" spans="1:7" ht="15.75" x14ac:dyDescent="0.25">
      <c r="A98" s="24" t="str">
        <f>"Beschikbare AHK "&amp;B10</f>
        <v>Beschikbare AHK 2021</v>
      </c>
      <c r="B98" s="24"/>
      <c r="C98" s="24"/>
      <c r="D98" s="24"/>
      <c r="E98" s="24"/>
      <c r="F98" s="29">
        <f>F12</f>
        <v>2837</v>
      </c>
      <c r="G98" s="24"/>
    </row>
    <row r="99" spans="1:7" ht="16.5" thickBot="1" x14ac:dyDescent="0.3">
      <c r="A99" s="24" t="str">
        <f>Schijven!A37</f>
        <v>Nog beschikbare AHK 2021</v>
      </c>
      <c r="B99" s="24"/>
      <c r="C99" s="24"/>
      <c r="D99" s="24"/>
      <c r="E99" s="24"/>
      <c r="F99" s="33">
        <f>Schijven!D37</f>
        <v>2837</v>
      </c>
      <c r="G99" s="24"/>
    </row>
    <row r="100" spans="1:7" ht="16.5" thickTop="1" x14ac:dyDescent="0.25">
      <c r="A100" s="24"/>
      <c r="B100" s="24"/>
      <c r="C100" s="24"/>
      <c r="D100" s="24"/>
      <c r="E100" s="24"/>
      <c r="F100" s="24"/>
      <c r="G100" s="24"/>
    </row>
    <row r="101" spans="1:7" x14ac:dyDescent="0.25">
      <c r="A101" s="22" t="s">
        <v>24</v>
      </c>
    </row>
    <row r="102" spans="1:7" ht="10.5" customHeight="1" x14ac:dyDescent="0.25">
      <c r="A102" s="22" t="s">
        <v>20</v>
      </c>
    </row>
    <row r="103" spans="1:7" x14ac:dyDescent="0.25">
      <c r="A103" s="22"/>
    </row>
  </sheetData>
  <sheetProtection algorithmName="SHA-512" hashValue="mjAmEcfjIrPtJG3kItAbOEdlnuaNKlBi7zySR9ux8+haVeC1a3uFTLKoJipv04M86m6ICrmJ6feAgY3VZ4lX1Q==" saltValue="s81TLVT+rlewg2VyECXMPg==" spinCount="100000" sheet="1" selectLockedCells="1"/>
  <mergeCells count="7">
    <mergeCell ref="B3:E3"/>
    <mergeCell ref="D79:F79"/>
    <mergeCell ref="D14:F14"/>
    <mergeCell ref="D26:F26"/>
    <mergeCell ref="D38:F38"/>
    <mergeCell ref="D55:F55"/>
    <mergeCell ref="D67:F67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300" r:id="rId1"/>
  <headerFooter>
    <oddFooter xml:space="preserve">&amp;CBlz. 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8"/>
  <sheetViews>
    <sheetView topLeftCell="A16" workbookViewId="0">
      <selection activeCell="B25" sqref="B25"/>
    </sheetView>
  </sheetViews>
  <sheetFormatPr defaultRowHeight="15" x14ac:dyDescent="0.25"/>
  <cols>
    <col min="2" max="2" width="12.28515625" customWidth="1"/>
    <col min="3" max="3" width="12.28515625" bestFit="1" customWidth="1"/>
    <col min="4" max="4" width="12.5703125" bestFit="1" customWidth="1"/>
    <col min="5" max="5" width="13.85546875" bestFit="1" customWidth="1"/>
  </cols>
  <sheetData>
    <row r="2" spans="1:5" ht="14.45" x14ac:dyDescent="0.3">
      <c r="A2" s="2" t="s">
        <v>1</v>
      </c>
      <c r="B2" s="2" t="s">
        <v>2</v>
      </c>
      <c r="C2" s="1" t="s">
        <v>3</v>
      </c>
      <c r="D2" s="1" t="s">
        <v>4</v>
      </c>
      <c r="E2" t="s">
        <v>5</v>
      </c>
    </row>
    <row r="3" spans="1:5" thickBot="1" x14ac:dyDescent="0.35"/>
    <row r="4" spans="1:5" ht="14.45" x14ac:dyDescent="0.3">
      <c r="A4" s="12">
        <v>2001</v>
      </c>
      <c r="B4" s="3">
        <v>1576</v>
      </c>
      <c r="C4" s="6">
        <v>0.32350000000000001</v>
      </c>
      <c r="D4" s="6">
        <v>0.376</v>
      </c>
      <c r="E4" s="7">
        <v>14870</v>
      </c>
    </row>
    <row r="5" spans="1:5" ht="14.45" x14ac:dyDescent="0.3">
      <c r="A5" s="13">
        <v>2002</v>
      </c>
      <c r="B5" s="4">
        <v>1647</v>
      </c>
      <c r="C5" s="8">
        <v>0.32350000000000001</v>
      </c>
      <c r="D5" s="8">
        <v>0.3785</v>
      </c>
      <c r="E5" s="9">
        <v>15331</v>
      </c>
    </row>
    <row r="6" spans="1:5" ht="14.45" x14ac:dyDescent="0.3">
      <c r="A6" s="13">
        <v>2003</v>
      </c>
      <c r="B6" s="4">
        <v>1766</v>
      </c>
      <c r="C6" s="8">
        <v>0.33150000000000002</v>
      </c>
      <c r="D6" s="8">
        <v>0.38650000000000001</v>
      </c>
      <c r="E6" s="9">
        <v>15883</v>
      </c>
    </row>
    <row r="7" spans="1:5" ht="14.45" x14ac:dyDescent="0.3">
      <c r="A7" s="13">
        <v>2004</v>
      </c>
      <c r="B7" s="4">
        <v>1825</v>
      </c>
      <c r="C7" s="8">
        <v>0.33550000000000002</v>
      </c>
      <c r="D7" s="8">
        <v>0.40500000000000003</v>
      </c>
      <c r="E7" s="9">
        <v>16265</v>
      </c>
    </row>
    <row r="8" spans="1:5" ht="14.45" x14ac:dyDescent="0.3">
      <c r="A8" s="13">
        <v>2005</v>
      </c>
      <c r="B8" s="4">
        <v>1894</v>
      </c>
      <c r="C8" s="8">
        <v>0.34399999999999997</v>
      </c>
      <c r="D8" s="8">
        <v>0.41949999999999998</v>
      </c>
      <c r="E8" s="9">
        <v>16893</v>
      </c>
    </row>
    <row r="9" spans="1:5" ht="14.45" x14ac:dyDescent="0.3">
      <c r="A9" s="13">
        <v>2006</v>
      </c>
      <c r="B9" s="4">
        <v>1990</v>
      </c>
      <c r="C9" s="8">
        <v>0.34150000000000003</v>
      </c>
      <c r="D9" s="8">
        <v>0.41449999999999998</v>
      </c>
      <c r="E9" s="9">
        <v>17046</v>
      </c>
    </row>
    <row r="10" spans="1:5" ht="14.45" x14ac:dyDescent="0.3">
      <c r="A10" s="13">
        <v>2007</v>
      </c>
      <c r="B10" s="4">
        <v>2043</v>
      </c>
      <c r="C10" s="8">
        <v>0.33650000000000002</v>
      </c>
      <c r="D10" s="8">
        <v>0.41399999999999998</v>
      </c>
      <c r="E10" s="9">
        <v>17319</v>
      </c>
    </row>
    <row r="11" spans="1:5" ht="14.45" x14ac:dyDescent="0.3">
      <c r="A11" s="13">
        <v>2008</v>
      </c>
      <c r="B11" s="4">
        <v>2074</v>
      </c>
      <c r="C11" s="8">
        <v>0.33600000000000002</v>
      </c>
      <c r="D11" s="8">
        <v>0.41849999999999998</v>
      </c>
      <c r="E11" s="9">
        <v>17579</v>
      </c>
    </row>
    <row r="12" spans="1:5" ht="14.45" x14ac:dyDescent="0.3">
      <c r="A12" s="13">
        <v>2009</v>
      </c>
      <c r="B12" s="4">
        <v>2007</v>
      </c>
      <c r="C12" s="8">
        <v>0.33500000000000002</v>
      </c>
      <c r="D12" s="8">
        <v>0.42</v>
      </c>
      <c r="E12" s="9">
        <v>17878</v>
      </c>
    </row>
    <row r="13" spans="1:5" ht="14.45" x14ac:dyDescent="0.3">
      <c r="A13" s="13">
        <v>2010</v>
      </c>
      <c r="B13" s="4">
        <v>1987</v>
      </c>
      <c r="C13" s="8">
        <v>0.33450000000000002</v>
      </c>
      <c r="D13" s="8">
        <v>0.41949999999999998</v>
      </c>
      <c r="E13" s="9">
        <v>18218</v>
      </c>
    </row>
    <row r="14" spans="1:5" ht="14.45" x14ac:dyDescent="0.3">
      <c r="A14" s="13">
        <v>2011</v>
      </c>
      <c r="B14" s="4">
        <v>1987</v>
      </c>
      <c r="C14" s="8">
        <v>0.33</v>
      </c>
      <c r="D14" s="8">
        <v>0.41949999999999998</v>
      </c>
      <c r="E14" s="9">
        <v>18628</v>
      </c>
    </row>
    <row r="15" spans="1:5" ht="14.45" x14ac:dyDescent="0.3">
      <c r="A15" s="13">
        <v>2012</v>
      </c>
      <c r="B15" s="4">
        <v>2033</v>
      </c>
      <c r="C15" s="8">
        <v>0.33100000000000002</v>
      </c>
      <c r="D15" s="8">
        <v>0.41949999999999998</v>
      </c>
      <c r="E15" s="9">
        <v>18945</v>
      </c>
    </row>
    <row r="16" spans="1:5" ht="14.45" x14ac:dyDescent="0.3">
      <c r="A16" s="13">
        <v>2013</v>
      </c>
      <c r="B16" s="4">
        <v>2001</v>
      </c>
      <c r="C16" s="8">
        <v>0.37</v>
      </c>
      <c r="D16" s="8">
        <v>0.42</v>
      </c>
      <c r="E16" s="9">
        <v>19645</v>
      </c>
    </row>
    <row r="17" spans="1:5" ht="14.45" x14ac:dyDescent="0.3">
      <c r="A17" s="13">
        <v>2014</v>
      </c>
      <c r="B17" s="4">
        <v>2103</v>
      </c>
      <c r="C17" s="8">
        <v>0.36249999999999999</v>
      </c>
      <c r="D17" s="8">
        <v>0.42</v>
      </c>
      <c r="E17" s="9">
        <v>19645</v>
      </c>
    </row>
    <row r="18" spans="1:5" ht="14.45" x14ac:dyDescent="0.3">
      <c r="A18" s="13">
        <v>2015</v>
      </c>
      <c r="B18" s="4">
        <v>2203</v>
      </c>
      <c r="C18" s="8">
        <v>0.36499999999999999</v>
      </c>
      <c r="D18" s="8">
        <v>0.42</v>
      </c>
      <c r="E18" s="9">
        <v>19822</v>
      </c>
    </row>
    <row r="19" spans="1:5" ht="14.45" x14ac:dyDescent="0.3">
      <c r="A19" s="13">
        <v>2016</v>
      </c>
      <c r="B19" s="4">
        <v>2242</v>
      </c>
      <c r="C19" s="8">
        <v>0.36549999999999999</v>
      </c>
      <c r="D19" s="8">
        <v>0.40400000000000003</v>
      </c>
      <c r="E19" s="9">
        <v>19922</v>
      </c>
    </row>
    <row r="20" spans="1:5" ht="14.45" x14ac:dyDescent="0.3">
      <c r="A20" s="13">
        <v>2017</v>
      </c>
      <c r="B20" s="4">
        <v>2254</v>
      </c>
      <c r="C20" s="8">
        <v>0.36549999999999999</v>
      </c>
      <c r="D20" s="8">
        <v>0.40799999999999997</v>
      </c>
      <c r="E20" s="9">
        <v>19981</v>
      </c>
    </row>
    <row r="21" spans="1:5" ht="14.45" x14ac:dyDescent="0.3">
      <c r="A21" s="13">
        <v>2018</v>
      </c>
      <c r="B21" s="4">
        <v>2265</v>
      </c>
      <c r="C21" s="8">
        <v>0.36549999999999999</v>
      </c>
      <c r="D21" s="8">
        <v>0.40849999999999997</v>
      </c>
      <c r="E21" s="9">
        <v>20142</v>
      </c>
    </row>
    <row r="22" spans="1:5" ht="14.45" x14ac:dyDescent="0.3">
      <c r="A22" s="13">
        <v>2019</v>
      </c>
      <c r="B22" s="4">
        <v>2477</v>
      </c>
      <c r="C22" s="8">
        <v>0.36649999999999999</v>
      </c>
      <c r="D22" s="8">
        <v>0.38100000000000001</v>
      </c>
      <c r="E22" s="9">
        <v>20384</v>
      </c>
    </row>
    <row r="23" spans="1:5" ht="14.45" x14ac:dyDescent="0.3">
      <c r="A23" s="13">
        <v>2020</v>
      </c>
      <c r="B23" s="4">
        <v>2711</v>
      </c>
      <c r="C23" s="8">
        <v>0.3735</v>
      </c>
      <c r="D23" s="8">
        <v>0.495</v>
      </c>
      <c r="E23" s="9">
        <v>34712</v>
      </c>
    </row>
    <row r="24" spans="1:5" ht="14.45" x14ac:dyDescent="0.3">
      <c r="A24" s="13">
        <v>2021</v>
      </c>
      <c r="B24" s="4">
        <v>2837</v>
      </c>
      <c r="C24" s="8">
        <v>0.371</v>
      </c>
      <c r="D24" s="8">
        <v>0.495</v>
      </c>
      <c r="E24" s="9">
        <v>68507</v>
      </c>
    </row>
    <row r="25" spans="1:5" ht="14.45" x14ac:dyDescent="0.3">
      <c r="A25" s="13">
        <v>2022</v>
      </c>
      <c r="B25" s="4"/>
      <c r="C25" s="8"/>
      <c r="D25" s="8"/>
      <c r="E25" s="9"/>
    </row>
    <row r="26" spans="1:5" ht="14.45" x14ac:dyDescent="0.3">
      <c r="A26" s="13">
        <v>2023</v>
      </c>
      <c r="B26" s="4"/>
      <c r="C26" s="8"/>
      <c r="D26" s="8"/>
      <c r="E26" s="9"/>
    </row>
    <row r="27" spans="1:5" ht="14.45" x14ac:dyDescent="0.3">
      <c r="A27" s="13">
        <v>2024</v>
      </c>
      <c r="B27" s="4"/>
      <c r="C27" s="8"/>
      <c r="D27" s="8"/>
      <c r="E27" s="9"/>
    </row>
    <row r="28" spans="1:5" thickBot="1" x14ac:dyDescent="0.35">
      <c r="A28" s="14">
        <v>2025</v>
      </c>
      <c r="B28" s="5"/>
      <c r="C28" s="10"/>
      <c r="D28" s="10"/>
      <c r="E28" s="11"/>
    </row>
  </sheetData>
  <sheetProtection algorithmName="SHA-512" hashValue="vcgDHx/JPFZ/P1RcRtNIWiVGQBYIa0SJZFW3eznTsmcGEkYgwwKBd2w12U1iQGImVZ0pD7BDlHzX25eOWE1DZw==" saltValue="T85/TrrGLjQYGUnW+X2hqg==" spinCount="100000" sheet="1" objects="1" scenarios="1" selectLockedCells="1"/>
  <pageMargins left="0.7" right="0.7" top="0.75" bottom="0.75" header="0.3" footer="0.3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7"/>
  <sheetViews>
    <sheetView workbookViewId="0">
      <selection activeCell="K19" sqref="K19"/>
    </sheetView>
  </sheetViews>
  <sheetFormatPr defaultRowHeight="15" x14ac:dyDescent="0.25"/>
  <cols>
    <col min="1" max="1" width="9.140625" style="15"/>
    <col min="2" max="2" width="11.28515625" style="15" bestFit="1" customWidth="1"/>
    <col min="3" max="3" width="9.140625" style="15"/>
    <col min="4" max="4" width="11.28515625" style="15" bestFit="1" customWidth="1"/>
    <col min="5" max="16384" width="9.140625" style="15"/>
  </cols>
  <sheetData>
    <row r="2" spans="1:4" x14ac:dyDescent="0.25">
      <c r="A2" s="15">
        <f>Berekening!D14</f>
        <v>0</v>
      </c>
    </row>
    <row r="3" spans="1:4" x14ac:dyDescent="0.25">
      <c r="A3" s="15">
        <f>Berekening!B10</f>
        <v>2021</v>
      </c>
      <c r="B3" s="16">
        <f>Berekening!F16</f>
        <v>0</v>
      </c>
    </row>
    <row r="4" spans="1:4" x14ac:dyDescent="0.25">
      <c r="B4" s="16">
        <f>VLOOKUP(A3,'Jaren en bedragen'!A4:E28,5)</f>
        <v>68507</v>
      </c>
      <c r="C4" s="15" t="s">
        <v>10</v>
      </c>
      <c r="D4" s="16">
        <f>IF(B3&lt;B4,B3,B4)</f>
        <v>0</v>
      </c>
    </row>
    <row r="5" spans="1:4" x14ac:dyDescent="0.25">
      <c r="B5" s="16">
        <f>IF(B3-B4&lt;0,0,B3-B4)</f>
        <v>0</v>
      </c>
      <c r="D5" s="16">
        <f>B5</f>
        <v>0</v>
      </c>
    </row>
    <row r="7" spans="1:4" x14ac:dyDescent="0.25">
      <c r="A7" s="15">
        <f>Berekening!D26</f>
        <v>0</v>
      </c>
    </row>
    <row r="8" spans="1:4" x14ac:dyDescent="0.25">
      <c r="A8" s="15">
        <f>A3</f>
        <v>2021</v>
      </c>
      <c r="B8" s="16">
        <f>Berekening!F28</f>
        <v>0</v>
      </c>
    </row>
    <row r="9" spans="1:4" x14ac:dyDescent="0.25">
      <c r="B9" s="16">
        <f>B4</f>
        <v>68507</v>
      </c>
      <c r="C9" s="15" t="str">
        <f>C4</f>
        <v>1e schijf</v>
      </c>
      <c r="D9" s="16">
        <f>IF(B8&lt;B9,B8,B9)</f>
        <v>0</v>
      </c>
    </row>
    <row r="10" spans="1:4" x14ac:dyDescent="0.25">
      <c r="B10" s="16">
        <f>IF(B8-B9&lt;0,0,B8-B9)</f>
        <v>0</v>
      </c>
      <c r="D10" s="16">
        <f>B10</f>
        <v>0</v>
      </c>
    </row>
    <row r="12" spans="1:4" x14ac:dyDescent="0.25">
      <c r="A12" s="15">
        <f>Berekening!D38</f>
        <v>0</v>
      </c>
    </row>
    <row r="13" spans="1:4" x14ac:dyDescent="0.25">
      <c r="A13" s="15">
        <f>A8</f>
        <v>2021</v>
      </c>
      <c r="B13" s="16">
        <f>Berekening!F40</f>
        <v>0</v>
      </c>
      <c r="D13" s="16"/>
    </row>
    <row r="14" spans="1:4" x14ac:dyDescent="0.25">
      <c r="B14" s="16">
        <f>B9</f>
        <v>68507</v>
      </c>
      <c r="D14" s="16">
        <f>IF(B13&lt;B14,B13,B14)</f>
        <v>0</v>
      </c>
    </row>
    <row r="15" spans="1:4" x14ac:dyDescent="0.25">
      <c r="B15" s="16">
        <f>IF(B13-B14&lt;0,0,B13-B14)</f>
        <v>0</v>
      </c>
      <c r="D15" s="16">
        <f>B15</f>
        <v>0</v>
      </c>
    </row>
    <row r="16" spans="1:4" x14ac:dyDescent="0.25">
      <c r="B16" s="16"/>
      <c r="D16" s="16"/>
    </row>
    <row r="17" spans="1:4" x14ac:dyDescent="0.25">
      <c r="A17" s="15">
        <f>Berekening!D55</f>
        <v>0</v>
      </c>
    </row>
    <row r="18" spans="1:4" x14ac:dyDescent="0.25">
      <c r="A18" s="15">
        <f>A13</f>
        <v>2021</v>
      </c>
      <c r="B18" s="16">
        <f>Berekening!F57</f>
        <v>0</v>
      </c>
      <c r="D18" s="16"/>
    </row>
    <row r="19" spans="1:4" x14ac:dyDescent="0.25">
      <c r="B19" s="16">
        <f>B14</f>
        <v>68507</v>
      </c>
      <c r="D19" s="16">
        <f>IF(B18&lt;B19,B18,B19)</f>
        <v>0</v>
      </c>
    </row>
    <row r="20" spans="1:4" x14ac:dyDescent="0.25">
      <c r="B20" s="16">
        <f>IF(B18-B19&lt;0,0,B18-B19)</f>
        <v>0</v>
      </c>
      <c r="D20" s="16">
        <f>B20</f>
        <v>0</v>
      </c>
    </row>
    <row r="21" spans="1:4" x14ac:dyDescent="0.25">
      <c r="B21" s="16"/>
      <c r="D21" s="16"/>
    </row>
    <row r="22" spans="1:4" x14ac:dyDescent="0.25">
      <c r="A22" s="15">
        <f>Berekening!D67</f>
        <v>0</v>
      </c>
    </row>
    <row r="23" spans="1:4" x14ac:dyDescent="0.25">
      <c r="A23" s="15">
        <f>A18</f>
        <v>2021</v>
      </c>
      <c r="B23" s="16">
        <f>Berekening!F69</f>
        <v>0</v>
      </c>
      <c r="D23" s="16"/>
    </row>
    <row r="24" spans="1:4" x14ac:dyDescent="0.25">
      <c r="B24" s="16">
        <f>B19</f>
        <v>68507</v>
      </c>
      <c r="D24" s="16">
        <f>IF(B23&lt;B24,B23,B24)</f>
        <v>0</v>
      </c>
    </row>
    <row r="25" spans="1:4" x14ac:dyDescent="0.25">
      <c r="B25" s="16">
        <f>IF(B23-B24&lt;0,0,B23-B24)</f>
        <v>0</v>
      </c>
      <c r="D25" s="16">
        <f>B25</f>
        <v>0</v>
      </c>
    </row>
    <row r="26" spans="1:4" x14ac:dyDescent="0.25">
      <c r="B26" s="16"/>
      <c r="D26" s="16"/>
    </row>
    <row r="27" spans="1:4" x14ac:dyDescent="0.25">
      <c r="A27" s="15">
        <f>Berekening!D79</f>
        <v>0</v>
      </c>
    </row>
    <row r="28" spans="1:4" x14ac:dyDescent="0.25">
      <c r="A28" s="15">
        <f>A23</f>
        <v>2021</v>
      </c>
      <c r="B28" s="16">
        <f>Berekening!F81</f>
        <v>0</v>
      </c>
      <c r="D28" s="16"/>
    </row>
    <row r="29" spans="1:4" x14ac:dyDescent="0.25">
      <c r="B29" s="16">
        <f>B24</f>
        <v>68507</v>
      </c>
      <c r="D29" s="16">
        <f>IF(B28&lt;B29,B28,B29)</f>
        <v>0</v>
      </c>
    </row>
    <row r="30" spans="1:4" x14ac:dyDescent="0.25">
      <c r="B30" s="16">
        <f>IF(B28-B29&lt;0,0,B28-B29)</f>
        <v>0</v>
      </c>
      <c r="D30" s="16">
        <f>B30</f>
        <v>0</v>
      </c>
    </row>
    <row r="31" spans="1:4" x14ac:dyDescent="0.25">
      <c r="B31" s="16"/>
      <c r="D31" s="16"/>
    </row>
    <row r="33" spans="1:4" x14ac:dyDescent="0.25">
      <c r="A33" s="15" t="s">
        <v>18</v>
      </c>
      <c r="D33" s="16">
        <f>Berekening!F97</f>
        <v>0</v>
      </c>
    </row>
    <row r="34" spans="1:4" x14ac:dyDescent="0.25">
      <c r="D34" s="16">
        <f>Berekening!F98</f>
        <v>2837</v>
      </c>
    </row>
    <row r="35" spans="1:4" x14ac:dyDescent="0.25">
      <c r="D35" s="16">
        <f>D34-D33</f>
        <v>2837</v>
      </c>
    </row>
    <row r="37" spans="1:4" x14ac:dyDescent="0.25">
      <c r="A37" s="15" t="str">
        <f>IF(D35&lt;0,"Te veel gebruikte AHK "&amp;A13,IF(D35=0,"Geen AHK resterend "&amp;A13,"Nog beschikbare AHK "&amp;A13))</f>
        <v>Nog beschikbare AHK 2021</v>
      </c>
      <c r="D37" s="16">
        <f>IF(D35&lt;0,D35*-1,D35)</f>
        <v>2837</v>
      </c>
    </row>
  </sheetData>
  <sheetProtection password="D099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6063C7-A9A7-4D7E-A604-E10427F91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E7F77D-3AF8-4CEA-A922-4672A5ACDB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5C78DA-A885-4058-86FD-7E82503E9B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Berekening</vt:lpstr>
      <vt:lpstr>Jaren en bedragen</vt:lpstr>
      <vt:lpstr>Schijven</vt:lpstr>
      <vt:lpstr>Berekening!Print_Area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Lester Engelsman</cp:lastModifiedBy>
  <cp:lastPrinted>2020-01-06T13:16:21Z</cp:lastPrinted>
  <dcterms:created xsi:type="dcterms:W3CDTF">2015-10-14T22:17:31Z</dcterms:created>
  <dcterms:modified xsi:type="dcterms:W3CDTF">2021-06-04T07:42:21Z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